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codeName="ThisWorkbook"/>
  <workbookProtection workbookAlgorithmName="SHA-512" workbookHashValue="qCLq4THCl8OQK5rK++D917+L+EPOW4BiIL2tEkmvNLro36dfq9zw8f/eMcAzblu+l0MY1AZjBYeI7h/Swi87PQ==" workbookSpinCount="100000" workbookSaltValue="5ZKDKy9zcsH24mrKlV0hXg==" lockStructure="1"/>
  <bookViews>
    <workbookView xWindow="28680" yWindow="65416" windowWidth="29040" windowHeight="15840" tabRatio="911" activeTab="0"/>
  </bookViews>
  <sheets>
    <sheet name="Statewide Summary" sheetId="132" r:id="rId1"/>
    <sheet name="1" sheetId="99" r:id="rId2"/>
    <sheet name="2" sheetId="133" r:id="rId3"/>
    <sheet name="3" sheetId="100" r:id="rId4"/>
    <sheet name="4" sheetId="101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0" r:id="rId23"/>
    <sheet name="23" sheetId="121" r:id="rId24"/>
    <sheet name="24" sheetId="122" r:id="rId25"/>
    <sheet name="25" sheetId="123" r:id="rId26"/>
    <sheet name="26" sheetId="124" r:id="rId27"/>
    <sheet name="27" sheetId="125" r:id="rId28"/>
    <sheet name="28" sheetId="126" r:id="rId29"/>
    <sheet name="29" sheetId="127" r:id="rId30"/>
    <sheet name="30" sheetId="128" r:id="rId31"/>
    <sheet name="31" sheetId="129" r:id="rId32"/>
    <sheet name="32" sheetId="130" r:id="rId33"/>
    <sheet name="33" sheetId="131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'1'!$A$1:$J$57</definedName>
    <definedName name="_xlnm.Print_Area" localSheetId="10">'10'!$A$1:$J$57</definedName>
    <definedName name="_xlnm.Print_Area" localSheetId="11">'11'!$A$1:$J$57</definedName>
    <definedName name="_xlnm.Print_Area" localSheetId="12">'12'!$A$1:$J$57</definedName>
    <definedName name="_xlnm.Print_Area" localSheetId="13">'13'!$A$1:$J$57</definedName>
    <definedName name="_xlnm.Print_Area" localSheetId="14">'14'!$A$1:$J$57</definedName>
    <definedName name="_xlnm.Print_Area" localSheetId="15">'15'!$A$1:$J$57</definedName>
    <definedName name="_xlnm.Print_Area" localSheetId="16">'16'!$A$1:$J$57</definedName>
    <definedName name="_xlnm.Print_Area" localSheetId="17">'17'!$A$1:$J$57</definedName>
    <definedName name="_xlnm.Print_Area" localSheetId="18">'18'!$A$1:$J$57</definedName>
    <definedName name="_xlnm.Print_Area" localSheetId="19">'19'!$A$1:$J$57</definedName>
    <definedName name="_xlnm.Print_Area" localSheetId="2">'2'!$A$1:$J$57</definedName>
    <definedName name="_xlnm.Print_Area" localSheetId="20">'20'!$A$1:$J$57</definedName>
    <definedName name="_xlnm.Print_Area" localSheetId="21">'21'!$A$1:$J$57</definedName>
    <definedName name="_xlnm.Print_Area" localSheetId="22">'22'!$A$1:$J$57</definedName>
    <definedName name="_xlnm.Print_Area" localSheetId="23">'23'!$A$1:$J$57</definedName>
    <definedName name="_xlnm.Print_Area" localSheetId="24">'24'!$A$1:$J$57</definedName>
    <definedName name="_xlnm.Print_Area" localSheetId="25">'25'!$A$1:$J$57</definedName>
    <definedName name="_xlnm.Print_Area" localSheetId="26">'26'!$A$1:$J$57</definedName>
    <definedName name="_xlnm.Print_Area" localSheetId="27">'27'!$A$1:$J$57</definedName>
    <definedName name="_xlnm.Print_Area" localSheetId="28">'28'!$A$1:$J$57</definedName>
    <definedName name="_xlnm.Print_Area" localSheetId="29">'29'!$A$1:$J$57</definedName>
    <definedName name="_xlnm.Print_Area" localSheetId="3">'3'!$A$1:$J$57</definedName>
    <definedName name="_xlnm.Print_Area" localSheetId="30">'30'!$A$1:$J$57</definedName>
    <definedName name="_xlnm.Print_Area" localSheetId="31">'31'!$A$1:$J$57</definedName>
    <definedName name="_xlnm.Print_Area" localSheetId="32">'32'!$A$1:$J$57</definedName>
    <definedName name="_xlnm.Print_Area" localSheetId="33">'33'!$A$1:$J$57</definedName>
    <definedName name="_xlnm.Print_Area" localSheetId="4">'4'!$A$1:$J$57</definedName>
    <definedName name="_xlnm.Print_Area" localSheetId="5">'5'!$A$1:$J$57</definedName>
    <definedName name="_xlnm.Print_Area" localSheetId="6">'6'!$A$1:$J$57</definedName>
    <definedName name="_xlnm.Print_Area" localSheetId="7">'7'!$A$1:$J$57</definedName>
    <definedName name="_xlnm.Print_Area" localSheetId="8">'8'!$A$1:$J$57</definedName>
    <definedName name="_xlnm.Print_Area" localSheetId="9">'9'!$A$1:$J$57</definedName>
    <definedName name="_xlnm.Print_Area" localSheetId="0">'Statewide Summary'!$A$1:$J$57</definedName>
    <definedName name="PUBNOTE2">[1]H:#REF!</definedName>
    <definedName name="_xlnm.Print_Titles" localSheetId="0">'Statewide Summary'!$1:$8</definedName>
    <definedName name="_xlnm.Print_Titles" localSheetId="1">'1'!$1:$9</definedName>
    <definedName name="_xlnm.Print_Titles" localSheetId="2">'2'!$1:$9</definedName>
    <definedName name="_xlnm.Print_Titles" localSheetId="3">'3'!$1:$9</definedName>
    <definedName name="_xlnm.Print_Titles" localSheetId="4">'4'!$1:$9</definedName>
    <definedName name="_xlnm.Print_Titles" localSheetId="5">'5'!$1:$9</definedName>
    <definedName name="_xlnm.Print_Titles" localSheetId="6">'6'!$1:$9</definedName>
    <definedName name="_xlnm.Print_Titles" localSheetId="7">'7'!$1:$9</definedName>
    <definedName name="_xlnm.Print_Titles" localSheetId="8">'8'!$1:$9</definedName>
    <definedName name="_xlnm.Print_Titles" localSheetId="9">'9'!$1:$9</definedName>
    <definedName name="_xlnm.Print_Titles" localSheetId="10">'10'!$1:$9</definedName>
    <definedName name="_xlnm.Print_Titles" localSheetId="11">'11'!$1:$9</definedName>
    <definedName name="_xlnm.Print_Titles" localSheetId="12">'12'!$1:$9</definedName>
    <definedName name="_xlnm.Print_Titles" localSheetId="13">'13'!$1:$9</definedName>
    <definedName name="_xlnm.Print_Titles" localSheetId="14">'14'!$1:$9</definedName>
    <definedName name="_xlnm.Print_Titles" localSheetId="15">'15'!$1:$9</definedName>
    <definedName name="_xlnm.Print_Titles" localSheetId="16">'16'!$1:$9</definedName>
    <definedName name="_xlnm.Print_Titles" localSheetId="17">'17'!$1:$9</definedName>
    <definedName name="_xlnm.Print_Titles" localSheetId="18">'18'!$1:$9</definedName>
    <definedName name="_xlnm.Print_Titles" localSheetId="19">'19'!$1:$9</definedName>
    <definedName name="_xlnm.Print_Titles" localSheetId="20">'20'!$1:$9</definedName>
    <definedName name="_xlnm.Print_Titles" localSheetId="21">'21'!$1:$9</definedName>
    <definedName name="_xlnm.Print_Titles" localSheetId="22">'22'!$1:$9</definedName>
    <definedName name="_xlnm.Print_Titles" localSheetId="23">'23'!$1:$9</definedName>
    <definedName name="_xlnm.Print_Titles" localSheetId="24">'24'!$1:$9</definedName>
    <definedName name="_xlnm.Print_Titles" localSheetId="25">'25'!$1:$9</definedName>
    <definedName name="_xlnm.Print_Titles" localSheetId="26">'26'!$1:$9</definedName>
    <definedName name="_xlnm.Print_Titles" localSheetId="27">'27'!$1:$9</definedName>
    <definedName name="_xlnm.Print_Titles" localSheetId="28">'28'!$1:$9</definedName>
    <definedName name="_xlnm.Print_Titles" localSheetId="29">'29'!$1:$9</definedName>
    <definedName name="_xlnm.Print_Titles" localSheetId="30">'30'!$1:$9</definedName>
    <definedName name="_xlnm.Print_Titles" localSheetId="31">'31'!$1:$9</definedName>
    <definedName name="_xlnm.Print_Titles" localSheetId="32">'32'!$1:$9</definedName>
    <definedName name="_xlnm.Print_Titles" localSheetId="33">'33'!$1:$9</definedName>
  </definedNames>
  <calcPr calcId="191029"/>
  <extLst/>
</workbook>
</file>

<file path=xl/sharedStrings.xml><?xml version="1.0" encoding="utf-8"?>
<sst xmlns="http://schemas.openxmlformats.org/spreadsheetml/2006/main" count="7208" uniqueCount="173">
  <si>
    <t>State of California</t>
  </si>
  <si>
    <t>California Department of Aging</t>
  </si>
  <si>
    <t>Date:</t>
  </si>
  <si>
    <t>Amendment #:</t>
  </si>
  <si>
    <t>Area 4 Agency on Aging</t>
  </si>
  <si>
    <t>Area 12 Agency on Aging</t>
  </si>
  <si>
    <t>Award #:</t>
  </si>
  <si>
    <t>Award #</t>
  </si>
  <si>
    <t>Net Change</t>
  </si>
  <si>
    <t>General Fund</t>
  </si>
  <si>
    <t>Federal Funds</t>
  </si>
  <si>
    <t>Baseline</t>
  </si>
  <si>
    <t>Federal Title IIIB</t>
  </si>
  <si>
    <t>Federal Title VIIa</t>
  </si>
  <si>
    <t>Total Ombudsman</t>
  </si>
  <si>
    <t>Federal Title IIIC1</t>
  </si>
  <si>
    <t>General Fund C1</t>
  </si>
  <si>
    <t>NSIP C1</t>
  </si>
  <si>
    <t>Federal Title IIIC2</t>
  </si>
  <si>
    <t>General Fund C2</t>
  </si>
  <si>
    <t>NSIP C2</t>
  </si>
  <si>
    <t>Total Home Delivered Meals</t>
  </si>
  <si>
    <t>Federal Title IIID</t>
  </si>
  <si>
    <t>Federal Title IIIE</t>
  </si>
  <si>
    <t>County of San Joaquin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</si>
  <si>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</si>
  <si>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</si>
  <si>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</si>
  <si>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</si>
  <si>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</si>
  <si>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 xml:space="preserve">County of San Diego </t>
  </si>
  <si>
    <t>County of Monterey</t>
  </si>
  <si>
    <t>PSA 26 Area Agency on Aging</t>
  </si>
  <si>
    <t>Total Congregate Nutrition</t>
  </si>
  <si>
    <t xml:space="preserve">  Comments:</t>
  </si>
  <si>
    <t>SNF Quality &amp; Accountability</t>
  </si>
  <si>
    <t>CFDA NUMBER</t>
  </si>
  <si>
    <t>Year</t>
  </si>
  <si>
    <t>Award Name</t>
  </si>
  <si>
    <t>Project Number</t>
  </si>
  <si>
    <t>Updated Total</t>
  </si>
  <si>
    <t>Federal Title VII</t>
  </si>
  <si>
    <t>Statewide Summary</t>
  </si>
  <si>
    <t>County of Inyo</t>
  </si>
  <si>
    <t>County of Alameda, Area Agency on Aging</t>
  </si>
  <si>
    <t>General Fund IIIB</t>
  </si>
  <si>
    <t>B1GL</t>
  </si>
  <si>
    <t>SDFL</t>
  </si>
  <si>
    <t>SNFL</t>
  </si>
  <si>
    <t>C1GL</t>
  </si>
  <si>
    <t>C2GL</t>
  </si>
  <si>
    <t>State Health Facilities Citation Penalties Account</t>
  </si>
  <si>
    <t>Public Health L &amp; C Program Fund</t>
  </si>
  <si>
    <t>LCPF</t>
  </si>
  <si>
    <t>Planning and Service Area 2 Area Agency on Aging</t>
  </si>
  <si>
    <t>County of Marin</t>
  </si>
  <si>
    <t>City &amp; County of San Francisco</t>
  </si>
  <si>
    <t>Contra Costa County</t>
  </si>
  <si>
    <t>County of San Mateo</t>
  </si>
  <si>
    <t>County of Orange Office on Aging</t>
  </si>
  <si>
    <t>County of Sonoma</t>
  </si>
  <si>
    <t>County of El Dorado</t>
  </si>
  <si>
    <t>County of Kern, Aging and Adult Services Department</t>
  </si>
  <si>
    <t>(a)</t>
  </si>
  <si>
    <t>(b)</t>
  </si>
  <si>
    <t>SOURCEWISE</t>
  </si>
  <si>
    <t>County of San Bernardino Aging &amp; Adult Svcs</t>
  </si>
  <si>
    <t>Riverside County Office on Aging</t>
  </si>
  <si>
    <t>Imperial County Area Agency on Aging</t>
  </si>
  <si>
    <t>City of Los Angeles Department of Aging</t>
  </si>
  <si>
    <t>Merced County Area Agency on Aging</t>
  </si>
  <si>
    <t>Stanislaus County Dept of Aging and Veterans Services</t>
  </si>
  <si>
    <t>Area 1  Agency on Aging</t>
  </si>
  <si>
    <t>County of Solano</t>
  </si>
  <si>
    <t>Supportive Services</t>
  </si>
  <si>
    <t>Ombudsman</t>
  </si>
  <si>
    <t>Congregate Nutrition</t>
  </si>
  <si>
    <t>Home-Delivered Meals</t>
  </si>
  <si>
    <t>Disease Prevention</t>
  </si>
  <si>
    <t>Family Caregiver</t>
  </si>
  <si>
    <t>Elder Abuse Prevention</t>
  </si>
  <si>
    <t>Administration</t>
  </si>
  <si>
    <t>Funding Summary</t>
  </si>
  <si>
    <t>Grand Total - All Funds</t>
  </si>
  <si>
    <t>Older American Act Title VII- Ombudsman</t>
  </si>
  <si>
    <t>Older American Act Title VII- Elder Abuse Prevention</t>
  </si>
  <si>
    <t>Older American Act Title III- Congregate Meals</t>
  </si>
  <si>
    <t>Older American Act Title III- Family Caregivers</t>
  </si>
  <si>
    <t>Older American Act Title III- Home-Delivered Meals</t>
  </si>
  <si>
    <t>Older American Act Title III- Preventive Health</t>
  </si>
  <si>
    <t>Older American Act Title III- Supportive Services</t>
  </si>
  <si>
    <t>Chico State Enterprises</t>
  </si>
  <si>
    <t>Adjustments</t>
  </si>
  <si>
    <t>Transfers</t>
  </si>
  <si>
    <t>OTO</t>
  </si>
  <si>
    <t>One-Time Only</t>
  </si>
  <si>
    <t>3BSL</t>
  </si>
  <si>
    <t>3BOL</t>
  </si>
  <si>
    <t>7OFL</t>
  </si>
  <si>
    <t>3C1L</t>
  </si>
  <si>
    <t>NC1L</t>
  </si>
  <si>
    <t>3C2L</t>
  </si>
  <si>
    <t>NC2L</t>
  </si>
  <si>
    <t>3DFL</t>
  </si>
  <si>
    <t>3EFL</t>
  </si>
  <si>
    <t>7EFL</t>
  </si>
  <si>
    <t>Federal Title IIIB, C1, C2 &amp; E Administration</t>
  </si>
  <si>
    <t>General Fund C1- Augmentation</t>
  </si>
  <si>
    <t>The minimum General Fund to be expended for State Match in Title III is:</t>
  </si>
  <si>
    <t>The maximum amount allowed to be transferred from Administration to Title IIIE is:</t>
  </si>
  <si>
    <t>APAD</t>
  </si>
  <si>
    <t>General Fund C2- Augmentation</t>
  </si>
  <si>
    <t>AREA PLAN BUDGET DISPLAY</t>
  </si>
  <si>
    <t>AP-2122-XX</t>
  </si>
  <si>
    <t>AP-2122-01</t>
  </si>
  <si>
    <t>AP-2122-02</t>
  </si>
  <si>
    <t>AP-2122-03</t>
  </si>
  <si>
    <t>AP-2122-04</t>
  </si>
  <si>
    <t>AP-2122-05</t>
  </si>
  <si>
    <t>AP-2122-06</t>
  </si>
  <si>
    <t>AP-2122-07</t>
  </si>
  <si>
    <t>AP-2122-08</t>
  </si>
  <si>
    <t>AP-2122-09</t>
  </si>
  <si>
    <t>AP-2122-10</t>
  </si>
  <si>
    <t>AP-2122-11</t>
  </si>
  <si>
    <t>AP-2122-12</t>
  </si>
  <si>
    <t>AP-2122-13</t>
  </si>
  <si>
    <t>AP-2122-14</t>
  </si>
  <si>
    <t>AP-2122-15</t>
  </si>
  <si>
    <t>AP-2122-16</t>
  </si>
  <si>
    <t>AP-2122-17</t>
  </si>
  <si>
    <t>AP-2122-18</t>
  </si>
  <si>
    <t>AP-2122-19</t>
  </si>
  <si>
    <t>AP-2122-20</t>
  </si>
  <si>
    <t>AP-2122-21</t>
  </si>
  <si>
    <t>AP-2122-22</t>
  </si>
  <si>
    <t>AP-2122-23</t>
  </si>
  <si>
    <t>AP-2122-24</t>
  </si>
  <si>
    <t>AP-2122-25</t>
  </si>
  <si>
    <t>AP-2122-26</t>
  </si>
  <si>
    <t>AP-2122-27</t>
  </si>
  <si>
    <t>AP-2122-28</t>
  </si>
  <si>
    <t>AP-2122-29</t>
  </si>
  <si>
    <t>AP-2122-30</t>
  </si>
  <si>
    <t>AP-2122-31</t>
  </si>
  <si>
    <t>AP-2122-32</t>
  </si>
  <si>
    <t>AP-2122-33</t>
  </si>
  <si>
    <t>Fiscal Year 2021-22 (Federal Fiscal Years 2021 &amp; 2022)</t>
  </si>
  <si>
    <t>12 months (July 1, 2021 - June 30, 2022)</t>
  </si>
  <si>
    <t>2101CAOAEA-01</t>
  </si>
  <si>
    <t>2101CAOAOM-01</t>
  </si>
  <si>
    <t>2101CAOAPH-01</t>
  </si>
  <si>
    <t>2101CAOASS-01</t>
  </si>
  <si>
    <t>2101CAOACM-01</t>
  </si>
  <si>
    <t>2101CAOAHD-01</t>
  </si>
  <si>
    <t>2101CAOAFC-01</t>
  </si>
  <si>
    <t>2101CAOANS-01</t>
  </si>
  <si>
    <r>
      <rPr>
        <vertAlign val="superscript"/>
        <sz val="12"/>
        <rFont val="Arial"/>
        <family val="2"/>
      </rPr>
      <t>(a)</t>
    </r>
    <r>
      <rPr>
        <sz val="12"/>
        <rFont val="Arial"/>
        <family val="2"/>
      </rPr>
      <t xml:space="preserve">  State Funds must be expended by 6/30/22 and final expenditures reported in closeout by 7/31/22.</t>
    </r>
  </si>
  <si>
    <r>
      <t>(a)</t>
    </r>
    <r>
      <rPr>
        <sz val="12"/>
        <rFont val="Arial"/>
        <family val="2"/>
      </rPr>
      <t xml:space="preserve">  State Funds must be expended by 6/30/22 and final expenditures reported in closeout by 7/31/22.</t>
    </r>
  </si>
  <si>
    <r>
      <rPr>
        <vertAlign val="superscript"/>
        <sz val="12"/>
        <rFont val="Arial"/>
        <family val="2"/>
      </rPr>
      <t>(b)</t>
    </r>
    <r>
      <rPr>
        <sz val="12"/>
        <rFont val="Arial"/>
        <family val="2"/>
      </rPr>
      <t xml:space="preserve"> Federal Funds must be reported in closeout by 7/31/22.  Once closeouts are processed, CDA will determine the amount that can be carried over into next year's contract. </t>
    </r>
  </si>
  <si>
    <t>County of Los Angeles, Workforce Development, Aging and Community Services</t>
  </si>
  <si>
    <t>Program</t>
  </si>
  <si>
    <t>Fund Type</t>
  </si>
  <si>
    <t>All Funds</t>
  </si>
  <si>
    <t>Older American Act Nutrition Services Incentive Program</t>
  </si>
  <si>
    <t>blank</t>
  </si>
  <si>
    <t>General Fund Baseline Administration</t>
  </si>
  <si>
    <t>APGA</t>
  </si>
  <si>
    <t>Notes</t>
  </si>
  <si>
    <t>AREA PLAN</t>
  </si>
  <si>
    <t>Exhibit B, Attachment 1- BUDGET DISPLAY</t>
  </si>
  <si>
    <t>Page 1 of 1</t>
  </si>
  <si>
    <r>
      <rPr>
        <vertAlign val="superscript"/>
        <sz val="12"/>
        <rFont val="Arial"/>
        <family val="2"/>
      </rPr>
      <t>(c)</t>
    </r>
    <r>
      <rPr>
        <sz val="12"/>
        <rFont val="Arial"/>
        <family val="2"/>
      </rPr>
      <t xml:space="preserve"> Transfers based on the original contract are due by 5/1/21 and final transfers are due by 3/2/22.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</si>
</sst>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_);\(#,##0\)"/>
    <numFmt numFmtId="178" formatCode="#,##0"/>
  </numFmts>
  <fonts count="64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u val="single"/>
      <sz val="12"/>
      <color theme="10"/>
      <name val="Arial"/>
      <family val="2"/>
    </font>
    <font>
      <vertAlign val="superscript"/>
      <sz val="12"/>
      <color theme="0"/>
      <name val="Arial"/>
      <family val="2"/>
    </font>
    <font>
      <sz val="12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/>
      <right/>
      <top style="medium"/>
      <bottom style="medium">
        <color indexed="8"/>
      </bottom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thick">
        <color indexed="8"/>
      </bottom>
    </border>
    <border>
      <left/>
      <right/>
      <top/>
      <bottom style="medium"/>
    </border>
    <border>
      <left/>
      <right/>
      <top/>
      <bottom style="thick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 style="thick"/>
    </border>
    <border>
      <left/>
      <right/>
      <top/>
      <bottom style="thick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 style="thin"/>
      <bottom style="thick"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>
        <color indexed="8"/>
      </left>
      <right/>
      <top style="medium"/>
      <bottom/>
    </border>
    <border>
      <left/>
      <right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>
        <color indexed="8"/>
      </right>
      <top/>
      <bottom style="thick">
        <color indexed="8"/>
      </bottom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/>
    </border>
  </borders>
  <cellStyleXfs count="450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4" fillId="0" borderId="24" xfId="0" applyFont="1" applyBorder="1"/>
    <xf numFmtId="0" fontId="4" fillId="0" borderId="26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3" fontId="0" fillId="0" borderId="0" xfId="0" applyNumberFormat="1" applyFont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38" fontId="0" fillId="0" borderId="0" xfId="0" applyNumberFormat="1" applyFont="1"/>
    <xf numFmtId="10" fontId="0" fillId="0" borderId="0" xfId="15" applyNumberFormat="1" applyFont="1"/>
    <xf numFmtId="0" fontId="0" fillId="0" borderId="23" xfId="0" applyFont="1" applyBorder="1" applyAlignment="1">
      <alignment horizontal="right"/>
    </xf>
    <xf numFmtId="0" fontId="4" fillId="0" borderId="25" xfId="0" applyFont="1" applyBorder="1"/>
    <xf numFmtId="164" fontId="0" fillId="0" borderId="29" xfId="0" applyNumberFormat="1" applyFont="1" applyBorder="1"/>
    <xf numFmtId="164" fontId="0" fillId="0" borderId="30" xfId="0" applyNumberFormat="1" applyFont="1" applyBorder="1"/>
    <xf numFmtId="0" fontId="4" fillId="0" borderId="26" xfId="0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/>
    <xf numFmtId="0" fontId="0" fillId="0" borderId="8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7" xfId="0" applyFont="1" applyBorder="1"/>
    <xf numFmtId="0" fontId="4" fillId="0" borderId="25" xfId="0" applyFont="1" applyFill="1" applyBorder="1"/>
    <xf numFmtId="0" fontId="0" fillId="0" borderId="25" xfId="0" applyFont="1" applyFill="1" applyBorder="1"/>
    <xf numFmtId="164" fontId="0" fillId="0" borderId="30" xfId="0" applyNumberFormat="1" applyFont="1" applyFill="1" applyBorder="1"/>
    <xf numFmtId="0" fontId="0" fillId="0" borderId="31" xfId="0" applyFont="1" applyBorder="1" applyAlignment="1">
      <alignment horizontal="center" wrapText="1"/>
    </xf>
    <xf numFmtId="164" fontId="59" fillId="0" borderId="0" xfId="18" applyNumberFormat="1" applyFont="1" applyBorder="1"/>
    <xf numFmtId="164" fontId="0" fillId="0" borderId="0" xfId="18" applyNumberFormat="1" applyFont="1" applyBorder="1"/>
    <xf numFmtId="0" fontId="60" fillId="0" borderId="0" xfId="0" applyFont="1" applyBorder="1"/>
    <xf numFmtId="37" fontId="60" fillId="0" borderId="0" xfId="0" applyNumberFormat="1" applyFont="1" applyFill="1" applyBorder="1"/>
    <xf numFmtId="164" fontId="0" fillId="0" borderId="0" xfId="0" applyNumberFormat="1" applyFont="1" applyFill="1" applyBorder="1"/>
    <xf numFmtId="0" fontId="59" fillId="0" borderId="0" xfId="0" applyFont="1"/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164" fontId="60" fillId="0" borderId="0" xfId="18" applyNumberFormat="1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/>
    <xf numFmtId="0" fontId="0" fillId="0" borderId="35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9" fillId="0" borderId="0" xfId="0" applyFont="1" applyBorder="1"/>
    <xf numFmtId="0" fontId="4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6" xfId="0" applyFont="1" applyBorder="1"/>
    <xf numFmtId="0" fontId="0" fillId="0" borderId="3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Border="1"/>
    <xf numFmtId="0" fontId="0" fillId="0" borderId="8" xfId="0" applyFont="1" applyBorder="1"/>
    <xf numFmtId="0" fontId="4" fillId="0" borderId="37" xfId="0" applyFont="1" applyBorder="1"/>
    <xf numFmtId="0" fontId="4" fillId="0" borderId="38" xfId="0" applyFont="1" applyBorder="1"/>
    <xf numFmtId="0" fontId="0" fillId="54" borderId="8" xfId="0" applyFont="1" applyFill="1" applyBorder="1"/>
    <xf numFmtId="0" fontId="0" fillId="54" borderId="8" xfId="0" applyFont="1" applyFill="1" applyBorder="1" applyAlignment="1">
      <alignment horizontal="center"/>
    </xf>
    <xf numFmtId="0" fontId="0" fillId="54" borderId="0" xfId="0" applyFont="1" applyFill="1"/>
    <xf numFmtId="164" fontId="0" fillId="54" borderId="0" xfId="0" applyNumberFormat="1" applyFont="1" applyFill="1"/>
    <xf numFmtId="10" fontId="0" fillId="54" borderId="0" xfId="15" applyNumberFormat="1" applyFont="1" applyFill="1"/>
    <xf numFmtId="0" fontId="4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164" fontId="0" fillId="0" borderId="29" xfId="0" applyNumberFormat="1" applyFont="1" applyFill="1" applyBorder="1"/>
    <xf numFmtId="0" fontId="0" fillId="0" borderId="40" xfId="0" applyFont="1" applyFill="1" applyBorder="1"/>
    <xf numFmtId="0" fontId="0" fillId="0" borderId="4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164" fontId="61" fillId="0" borderId="0" xfId="-20461" applyNumberFormat="1" applyBorder="1"/>
    <xf numFmtId="164" fontId="61" fillId="0" borderId="27" xfId="-20461" applyNumberFormat="1" applyBorder="1"/>
    <xf numFmtId="164" fontId="61" fillId="0" borderId="8" xfId="-20461" applyNumberFormat="1" applyBorder="1"/>
    <xf numFmtId="164" fontId="62" fillId="0" borderId="0" xfId="18" applyNumberFormat="1" applyFont="1" applyBorder="1"/>
    <xf numFmtId="164" fontId="62" fillId="0" borderId="8" xfId="18" applyNumberFormat="1" applyFont="1" applyBorder="1"/>
    <xf numFmtId="164" fontId="62" fillId="0" borderId="43" xfId="18" applyNumberFormat="1" applyFont="1" applyBorder="1"/>
    <xf numFmtId="0" fontId="63" fillId="0" borderId="0" xfId="0" applyFont="1" applyBorder="1"/>
    <xf numFmtId="0" fontId="63" fillId="0" borderId="8" xfId="0" applyFont="1" applyBorder="1"/>
    <xf numFmtId="0" fontId="63" fillId="0" borderId="43" xfId="0" applyFont="1" applyBorder="1"/>
    <xf numFmtId="0" fontId="63" fillId="0" borderId="44" xfId="0" applyFont="1" applyBorder="1"/>
    <xf numFmtId="0" fontId="4" fillId="0" borderId="45" xfId="0" applyFont="1" applyBorder="1"/>
    <xf numFmtId="0" fontId="0" fillId="0" borderId="46" xfId="0" applyFont="1" applyBorder="1"/>
    <xf numFmtId="0" fontId="0" fillId="0" borderId="46" xfId="0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0" xfId="0" applyFont="1" applyBorder="1"/>
    <xf numFmtId="0" fontId="4" fillId="0" borderId="24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8" xfId="0" applyFont="1" applyBorder="1"/>
    <xf numFmtId="0" fontId="0" fillId="0" borderId="28" xfId="0" applyFont="1" applyBorder="1" applyAlignment="1">
      <alignment horizontal="center" wrapText="1"/>
    </xf>
    <xf numFmtId="0" fontId="4" fillId="0" borderId="51" xfId="0" applyFont="1" applyBorder="1"/>
    <xf numFmtId="0" fontId="0" fillId="0" borderId="38" xfId="0" applyFont="1" applyBorder="1"/>
    <xf numFmtId="0" fontId="0" fillId="0" borderId="38" xfId="0" applyFont="1" applyBorder="1" applyAlignment="1">
      <alignment horizontal="center"/>
    </xf>
    <xf numFmtId="164" fontId="61" fillId="0" borderId="38" xfId="-20461" applyNumberFormat="1" applyBorder="1"/>
    <xf numFmtId="0" fontId="63" fillId="0" borderId="38" xfId="0" applyFont="1" applyBorder="1"/>
    <xf numFmtId="0" fontId="0" fillId="0" borderId="2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52" xfId="0" applyFont="1" applyBorder="1"/>
    <xf numFmtId="0" fontId="4" fillId="0" borderId="51" xfId="0" applyFont="1" applyBorder="1"/>
    <xf numFmtId="0" fontId="0" fillId="0" borderId="36" xfId="0" applyFont="1" applyBorder="1"/>
    <xf numFmtId="0" fontId="0" fillId="0" borderId="23" xfId="0" applyFont="1" applyBorder="1"/>
    <xf numFmtId="0" fontId="4" fillId="0" borderId="26" xfId="0" applyFont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4" fillId="0" borderId="51" xfId="0" applyFont="1" applyBorder="1"/>
    <xf numFmtId="0" fontId="4" fillId="0" borderId="39" xfId="0" applyFont="1" applyBorder="1"/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Border="1"/>
    <xf numFmtId="0" fontId="0" fillId="0" borderId="41" xfId="0" applyFont="1" applyBorder="1"/>
    <xf numFmtId="0" fontId="4" fillId="54" borderId="47" xfId="0" applyFont="1" applyFill="1" applyBorder="1"/>
    <xf numFmtId="0" fontId="0" fillId="0" borderId="41" xfId="0" applyFont="1" applyFill="1" applyBorder="1" applyAlignment="1">
      <alignment horizontal="center" wrapText="1"/>
    </xf>
    <xf numFmtId="0" fontId="0" fillId="0" borderId="28" xfId="0" applyFont="1" applyFill="1" applyBorder="1"/>
    <xf numFmtId="0" fontId="0" fillId="0" borderId="41" xfId="0" applyFont="1" applyFill="1" applyBorder="1"/>
    <xf numFmtId="0" fontId="4" fillId="0" borderId="53" xfId="0" applyFont="1" applyBorder="1"/>
    <xf numFmtId="0" fontId="0" fillId="0" borderId="54" xfId="0" applyBorder="1" applyAlignment="1">
      <alignment wrapText="1"/>
    </xf>
    <xf numFmtId="0" fontId="0" fillId="0" borderId="54" xfId="0" applyFont="1" applyBorder="1" applyAlignment="1">
      <alignment horizontal="center"/>
    </xf>
    <xf numFmtId="0" fontId="4" fillId="0" borderId="55" xfId="0" applyFont="1" applyBorder="1"/>
    <xf numFmtId="0" fontId="0" fillId="0" borderId="38" xfId="0" applyBorder="1" applyAlignment="1">
      <alignment wrapText="1"/>
    </xf>
    <xf numFmtId="0" fontId="0" fillId="0" borderId="38" xfId="0" applyFont="1" applyBorder="1" applyAlignment="1">
      <alignment horizontal="center"/>
    </xf>
    <xf numFmtId="0" fontId="4" fillId="0" borderId="56" xfId="0" applyFont="1" applyBorder="1"/>
    <xf numFmtId="0" fontId="0" fillId="0" borderId="54" xfId="0" applyFont="1" applyBorder="1" applyAlignment="1">
      <alignment wrapText="1"/>
    </xf>
    <xf numFmtId="0" fontId="0" fillId="0" borderId="38" xfId="0" applyBorder="1" applyAlignment="1">
      <alignment wrapText="1"/>
    </xf>
    <xf numFmtId="164" fontId="61" fillId="0" borderId="38" xfId="-20461" applyNumberFormat="1" applyBorder="1"/>
    <xf numFmtId="164" fontId="61" fillId="0" borderId="23" xfId="-20461" applyNumberFormat="1" applyBorder="1"/>
    <xf numFmtId="164" fontId="61" fillId="0" borderId="46" xfId="-20461" applyNumberFormat="1" applyBorder="1"/>
    <xf numFmtId="164" fontId="62" fillId="0" borderId="57" xfId="18" applyNumberFormat="1" applyFont="1" applyBorder="1"/>
    <xf numFmtId="164" fontId="61" fillId="0" borderId="58" xfId="-20461" applyNumberFormat="1" applyBorder="1"/>
    <xf numFmtId="164" fontId="61" fillId="0" borderId="46" xfId="-20461" applyNumberFormat="1" applyBorder="1"/>
    <xf numFmtId="0" fontId="0" fillId="0" borderId="38" xfId="0" applyFont="1" applyBorder="1" applyAlignment="1">
      <alignment horizontal="center" wrapText="1"/>
    </xf>
    <xf numFmtId="164" fontId="61" fillId="0" borderId="8" xfId="-20461" applyNumberFormat="1" applyBorder="1"/>
    <xf numFmtId="164" fontId="61" fillId="54" borderId="0" xfId="-20461" applyNumberFormat="1" applyFill="1" applyBorder="1"/>
    <xf numFmtId="164" fontId="61" fillId="54" borderId="8" xfId="-20461" applyNumberFormat="1" applyFill="1" applyBorder="1"/>
    <xf numFmtId="164" fontId="61" fillId="54" borderId="38" xfId="-20461" applyNumberFormat="1" applyFill="1" applyBorder="1"/>
    <xf numFmtId="0" fontId="0" fillId="0" borderId="38" xfId="0" applyFont="1" applyBorder="1" applyAlignment="1">
      <alignment horizontal="center" wrapText="1"/>
    </xf>
    <xf numFmtId="164" fontId="61" fillId="0" borderId="8" xfId="-20461" applyNumberFormat="1" applyBorder="1"/>
    <xf numFmtId="37" fontId="0" fillId="0" borderId="46" xfId="18" applyNumberFormat="1" applyFont="1" applyBorder="1"/>
    <xf numFmtId="37" fontId="0" fillId="0" borderId="0" xfId="18" applyNumberFormat="1" applyFont="1" applyBorder="1"/>
    <xf numFmtId="37" fontId="0" fillId="0" borderId="8" xfId="18" applyNumberFormat="1" applyFont="1" applyBorder="1"/>
    <xf numFmtId="37" fontId="0" fillId="0" borderId="27" xfId="18" applyNumberFormat="1" applyFont="1" applyBorder="1"/>
    <xf numFmtId="37" fontId="0" fillId="0" borderId="54" xfId="18" applyNumberFormat="1" applyFont="1" applyBorder="1"/>
    <xf numFmtId="37" fontId="0" fillId="0" borderId="38" xfId="18" applyNumberFormat="1" applyFont="1" applyBorder="1"/>
    <xf numFmtId="37" fontId="4" fillId="0" borderId="39" xfId="0" applyNumberFormat="1" applyFont="1" applyBorder="1"/>
    <xf numFmtId="37" fontId="0" fillId="0" borderId="59" xfId="18" applyNumberFormat="1" applyFont="1" applyBorder="1"/>
    <xf numFmtId="37" fontId="0" fillId="0" borderId="25" xfId="18" applyNumberFormat="1" applyFont="1" applyBorder="1"/>
    <xf numFmtId="37" fontId="0" fillId="0" borderId="60" xfId="18" applyNumberFormat="1" applyFont="1" applyBorder="1"/>
    <xf numFmtId="37" fontId="0" fillId="0" borderId="61" xfId="18" applyNumberFormat="1" applyFont="1" applyBorder="1"/>
    <xf numFmtId="37" fontId="0" fillId="0" borderId="62" xfId="18" applyNumberFormat="1" applyFont="1" applyBorder="1"/>
    <xf numFmtId="37" fontId="4" fillId="0" borderId="63" xfId="0" applyNumberFormat="1" applyFont="1" applyBorder="1"/>
    <xf numFmtId="37" fontId="60" fillId="0" borderId="0" xfId="18" applyNumberFormat="1" applyFont="1" applyBorder="1"/>
    <xf numFmtId="37" fontId="0" fillId="0" borderId="8" xfId="-20478" applyNumberFormat="1" applyFont="1" applyBorder="1"/>
    <xf numFmtId="37" fontId="0" fillId="0" borderId="0" xfId="-20478" applyNumberFormat="1" applyFont="1" applyBorder="1"/>
    <xf numFmtId="37" fontId="0" fillId="0" borderId="27" xfId="-20478" applyNumberFormat="1" applyFont="1" applyBorder="1"/>
    <xf numFmtId="37" fontId="0" fillId="0" borderId="38" xfId="-20478" applyNumberFormat="1" applyFont="1" applyBorder="1"/>
    <xf numFmtId="37" fontId="4" fillId="0" borderId="39" xfId="0" applyNumberFormat="1" applyFont="1" applyBorder="1"/>
    <xf numFmtId="3" fontId="0" fillId="0" borderId="8" xfId="-20478" applyNumberFormat="1" applyFont="1" applyBorder="1"/>
    <xf numFmtId="3" fontId="63" fillId="0" borderId="8" xfId="0" applyNumberFormat="1" applyFont="1" applyBorder="1"/>
    <xf numFmtId="3" fontId="0" fillId="0" borderId="8" xfId="18" applyNumberFormat="1" applyFont="1" applyBorder="1"/>
    <xf numFmtId="3" fontId="0" fillId="0" borderId="64" xfId="18" applyNumberFormat="1" applyFont="1" applyBorder="1"/>
    <xf numFmtId="3" fontId="63" fillId="0" borderId="0" xfId="0" applyNumberFormat="1" applyFont="1" applyBorder="1"/>
    <xf numFmtId="3" fontId="0" fillId="0" borderId="0" xfId="18" applyNumberFormat="1" applyFont="1" applyBorder="1"/>
    <xf numFmtId="3" fontId="0" fillId="0" borderId="25" xfId="18" applyNumberFormat="1" applyFont="1" applyBorder="1"/>
    <xf numFmtId="3" fontId="0" fillId="0" borderId="0" xfId="-20478" applyNumberFormat="1" applyFont="1" applyBorder="1"/>
    <xf numFmtId="3" fontId="0" fillId="0" borderId="27" xfId="18" applyNumberFormat="1" applyFont="1" applyBorder="1"/>
    <xf numFmtId="3" fontId="0" fillId="0" borderId="60" xfId="18" applyNumberFormat="1" applyFont="1" applyBorder="1"/>
    <xf numFmtId="3" fontId="63" fillId="0" borderId="38" xfId="0" applyNumberFormat="1" applyFont="1" applyBorder="1"/>
    <xf numFmtId="3" fontId="0" fillId="0" borderId="38" xfId="18" applyNumberFormat="1" applyFont="1" applyBorder="1"/>
    <xf numFmtId="3" fontId="0" fillId="0" borderId="65" xfId="18" applyNumberFormat="1" applyFont="1" applyBorder="1"/>
    <xf numFmtId="3" fontId="0" fillId="0" borderId="62" xfId="18" applyNumberFormat="1" applyFont="1" applyBorder="1"/>
    <xf numFmtId="3" fontId="60" fillId="0" borderId="0" xfId="0" applyNumberFormat="1" applyFont="1" applyFill="1" applyBorder="1"/>
    <xf numFmtId="3" fontId="0" fillId="0" borderId="0" xfId="0" applyNumberFormat="1" applyFont="1" applyFill="1" applyBorder="1"/>
    <xf numFmtId="37" fontId="63" fillId="0" borderId="8" xfId="0" applyNumberFormat="1" applyFont="1" applyBorder="1"/>
    <xf numFmtId="37" fontId="0" fillId="0" borderId="64" xfId="18" applyNumberFormat="1" applyFont="1" applyBorder="1"/>
    <xf numFmtId="37" fontId="63" fillId="0" borderId="0" xfId="0" applyNumberFormat="1" applyFont="1" applyBorder="1"/>
    <xf numFmtId="37" fontId="63" fillId="0" borderId="38" xfId="0" applyNumberFormat="1" applyFont="1" applyBorder="1"/>
    <xf numFmtId="37" fontId="0" fillId="0" borderId="38" xfId="18" applyNumberFormat="1" applyFont="1" applyBorder="1"/>
    <xf numFmtId="37" fontId="0" fillId="0" borderId="65" xfId="18" applyNumberFormat="1" applyFont="1" applyBorder="1"/>
    <xf numFmtId="37" fontId="0" fillId="0" borderId="0" xfId="0" applyNumberFormat="1" applyFont="1" applyFill="1" applyBorder="1"/>
    <xf numFmtId="37" fontId="63" fillId="0" borderId="27" xfId="18" applyNumberFormat="1" applyFont="1" applyBorder="1"/>
    <xf numFmtId="37" fontId="4" fillId="0" borderId="63" xfId="0" applyNumberFormat="1" applyFont="1" applyBorder="1"/>
    <xf numFmtId="37" fontId="63" fillId="0" borderId="38" xfId="0" applyNumberFormat="1" applyFont="1" applyBorder="1"/>
    <xf numFmtId="3" fontId="0" fillId="0" borderId="27" xfId="-20478" applyNumberFormat="1" applyFont="1" applyBorder="1"/>
    <xf numFmtId="3" fontId="4" fillId="0" borderId="39" xfId="0" applyNumberFormat="1" applyFont="1" applyBorder="1"/>
    <xf numFmtId="3" fontId="4" fillId="0" borderId="63" xfId="0" applyNumberFormat="1" applyFont="1" applyBorder="1"/>
    <xf numFmtId="37" fontId="0" fillId="0" borderId="66" xfId="18" applyNumberFormat="1" applyFont="1" applyBorder="1"/>
    <xf numFmtId="37" fontId="0" fillId="0" borderId="38" xfId="-20478" applyNumberFormat="1" applyFont="1" applyBorder="1"/>
    <xf numFmtId="37" fontId="0" fillId="0" borderId="54" xfId="-20478" applyNumberFormat="1" applyFont="1" applyBorder="1"/>
    <xf numFmtId="37" fontId="0" fillId="54" borderId="8" xfId="-20478" applyNumberFormat="1" applyFont="1" applyFill="1" applyBorder="1"/>
    <xf numFmtId="37" fontId="0" fillId="54" borderId="8" xfId="18" applyNumberFormat="1" applyFont="1" applyFill="1" applyBorder="1"/>
    <xf numFmtId="37" fontId="0" fillId="54" borderId="64" xfId="18" applyNumberFormat="1" applyFont="1" applyFill="1" applyBorder="1"/>
    <xf numFmtId="37" fontId="0" fillId="0" borderId="0" xfId="0" applyNumberFormat="1" applyFont="1" applyBorder="1"/>
    <xf numFmtId="37" fontId="63" fillId="0" borderId="54" xfId="0" applyNumberFormat="1" applyFont="1" applyBorder="1"/>
    <xf numFmtId="37" fontId="0" fillId="0" borderId="25" xfId="18" applyNumberFormat="1" applyFont="1" applyFill="1" applyBorder="1"/>
    <xf numFmtId="37" fontId="0" fillId="0" borderId="60" xfId="18" applyNumberFormat="1" applyFont="1" applyFill="1" applyBorder="1"/>
    <xf numFmtId="37" fontId="4" fillId="0" borderId="63" xfId="0" applyNumberFormat="1" applyFont="1" applyFill="1" applyBorder="1"/>
    <xf numFmtId="37" fontId="63" fillId="0" borderId="38" xfId="18" applyNumberFormat="1" applyFont="1" applyBorder="1"/>
    <xf numFmtId="164" fontId="62" fillId="0" borderId="38" xfId="18" applyNumberFormat="1" applyFont="1" applyBorder="1"/>
    <xf numFmtId="164" fontId="59" fillId="0" borderId="38" xfId="18" applyNumberFormat="1" applyFont="1" applyBorder="1"/>
    <xf numFmtId="37" fontId="0" fillId="0" borderId="8" xfId="0" applyNumberFormat="1" applyFont="1" applyBorder="1"/>
    <xf numFmtId="43" fontId="0" fillId="0" borderId="0" xfId="18" applyFont="1" applyBorder="1"/>
    <xf numFmtId="37" fontId="0" fillId="0" borderId="38" xfId="0" applyNumberFormat="1" applyFont="1" applyBorder="1"/>
    <xf numFmtId="3" fontId="0" fillId="0" borderId="8" xfId="0" applyNumberFormat="1" applyFont="1" applyBorder="1"/>
    <xf numFmtId="3" fontId="0" fillId="0" borderId="38" xfId="0" applyNumberFormat="1" applyFont="1" applyBorder="1"/>
    <xf numFmtId="37" fontId="0" fillId="0" borderId="46" xfId="0" applyNumberFormat="1" applyFont="1" applyBorder="1"/>
    <xf numFmtId="0" fontId="0" fillId="0" borderId="27" xfId="0" applyFont="1" applyBorder="1" applyAlignment="1">
      <alignment horizontal="center" wrapText="1"/>
    </xf>
    <xf numFmtId="164" fontId="0" fillId="0" borderId="46" xfId="-20478" applyNumberFormat="1" applyFont="1" applyBorder="1"/>
    <xf numFmtId="37" fontId="4" fillId="0" borderId="0" xfId="0" applyNumberFormat="1" applyFont="1"/>
    <xf numFmtId="164" fontId="0" fillId="0" borderId="0" xfId="18" applyNumberFormat="1" applyFont="1" applyFill="1" applyBorder="1"/>
    <xf numFmtId="164" fontId="0" fillId="0" borderId="40" xfId="18" applyNumberFormat="1" applyFont="1" applyFill="1" applyBorder="1"/>
    <xf numFmtId="164" fontId="60" fillId="0" borderId="0" xfId="18" applyNumberFormat="1" applyFont="1" applyFill="1" applyBorder="1"/>
    <xf numFmtId="164" fontId="0" fillId="0" borderId="25" xfId="18" applyNumberFormat="1" applyFont="1" applyFill="1" applyBorder="1"/>
  </cellXfs>
  <cellStyles count="450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Hyperlink" xfId="45075"/>
  </cellStyles>
  <dxfs count="472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fill>
        <patternFill patternType="none"/>
      </fill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 style="medium">
          <color indexed="8"/>
        </right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>
          <color indexed="8"/>
        </bottom>
        <vertical/>
        <horizontal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vertAlign val="superscript"/>
        <sz val="12"/>
        <name val="Arial"/>
        <family val="2"/>
        <color auto="1"/>
        <condense val="0"/>
        <extend val="0"/>
      </font>
      <numFmt numFmtId="164" formatCode="_(* #,##0_);_(* \(#,##0\);_(* &quot;-&quot;??_);_(@_)"/>
      <border>
        <left/>
        <right/>
        <top/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border>
        <left/>
        <right/>
        <top/>
        <bottom style="thin">
          <color indexed="8"/>
        </bottom>
        <vertical/>
        <horizontal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border>
        <left/>
        <right/>
        <top/>
        <bottom style="thin"/>
        <vertical/>
        <horizontal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 refreshError="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 refreshError="1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 refreshError="1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 refreshError="1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 refreshError="1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 refreshError="1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 refreshError="1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8:J37" totalsRowShown="0" headerRowDxfId="471" dataDxfId="469" tableBorderDxfId="468" headerRowBorderDxfId="470">
  <autoFilter ref="A8:J37"/>
  <tableColumns count="10">
    <tableColumn id="1" name="Program" dataDxfId="467"/>
    <tableColumn id="2" name="Fund Type"/>
    <tableColumn id="3" name="Project Number" dataDxfId="466"/>
    <tableColumn id="4" name="Baseline" dataDxfId="465"/>
    <tableColumn id="5" name="Notes" dataDxfId="464"/>
    <tableColumn id="6" name="Adjustments" dataDxfId="463"/>
    <tableColumn id="7" name="Transfers" dataDxfId="462"/>
    <tableColumn id="8" name="OTO" dataDxfId="461"/>
    <tableColumn id="9" name="Updated Total" dataDxfId="460"/>
    <tableColumn id="10" name="Net Change" dataDxfId="45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9:J38" totalsRowShown="0" headerRowDxfId="347" dataDxfId="345" tableBorderDxfId="344" headerRowBorderDxfId="346">
  <autoFilter ref="A9:J38"/>
  <tableColumns count="10">
    <tableColumn id="1" name="Program" dataDxfId="343"/>
    <tableColumn id="2" name="Fund Type" dataDxfId="342"/>
    <tableColumn id="3" name="Project Number" dataDxfId="341"/>
    <tableColumn id="4" name="Baseline" dataDxfId="340"/>
    <tableColumn id="5" name="Notes" dataDxfId="339"/>
    <tableColumn id="6" name="Adjustments" dataDxfId="338"/>
    <tableColumn id="7" name="Transfers" dataDxfId="337"/>
    <tableColumn id="8" name="One-Time Only" dataDxfId="336"/>
    <tableColumn id="9" name="Updated Total" dataDxfId="335"/>
    <tableColumn id="10" name="Net Change" dataDxfId="33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9:J38" totalsRowShown="0" headerRowDxfId="333" dataDxfId="331" tableBorderDxfId="330" headerRowBorderDxfId="332">
  <autoFilter ref="A9:J38"/>
  <tableColumns count="10">
    <tableColumn id="1" name="Program" dataDxfId="329"/>
    <tableColumn id="2" name="Fund Type" dataDxfId="328"/>
    <tableColumn id="3" name="Project Number" dataDxfId="327"/>
    <tableColumn id="4" name="Baseline" dataDxfId="326"/>
    <tableColumn id="5" name="Notes" dataDxfId="325"/>
    <tableColumn id="6" name="Adjustments" dataDxfId="324"/>
    <tableColumn id="7" name="Transfers" dataDxfId="323"/>
    <tableColumn id="8" name="One-Time Only" dataDxfId="322"/>
    <tableColumn id="9" name="Updated Total" dataDxfId="321"/>
    <tableColumn id="10" name="Net Change" dataDxfId="32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9:J38" totalsRowShown="0" headerRowDxfId="319" dataDxfId="317" tableBorderDxfId="316" headerRowBorderDxfId="318">
  <autoFilter ref="A9:J38"/>
  <tableColumns count="10">
    <tableColumn id="1" name="Program" dataDxfId="315"/>
    <tableColumn id="2" name="Fund Type" dataDxfId="314"/>
    <tableColumn id="3" name="Project Number" dataDxfId="313"/>
    <tableColumn id="4" name="Baseline" dataDxfId="312"/>
    <tableColumn id="5" name="Notes" dataDxfId="311"/>
    <tableColumn id="6" name="Adjustments" dataDxfId="310"/>
    <tableColumn id="7" name="Transfers" dataDxfId="309"/>
    <tableColumn id="8" name="One-Time Only" dataDxfId="308"/>
    <tableColumn id="9" name="Updated Total" dataDxfId="307"/>
    <tableColumn id="10" name="Net Change" dataDxfId="30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9:J38" totalsRowShown="0" headerRowDxfId="305" dataDxfId="303" tableBorderDxfId="302" headerRowBorderDxfId="304">
  <autoFilter ref="A9:J38"/>
  <tableColumns count="10">
    <tableColumn id="1" name="Program" dataDxfId="301"/>
    <tableColumn id="2" name="Fund Type" dataDxfId="300"/>
    <tableColumn id="3" name="Project Number" dataDxfId="299"/>
    <tableColumn id="4" name="Baseline" dataDxfId="298"/>
    <tableColumn id="5" name="Notes" dataDxfId="297"/>
    <tableColumn id="6" name="Adjustments" dataDxfId="296"/>
    <tableColumn id="7" name="Transfers" dataDxfId="295"/>
    <tableColumn id="8" name="One-Time Only" dataDxfId="294"/>
    <tableColumn id="9" name="Updated Total" dataDxfId="293"/>
    <tableColumn id="10" name="Net Change" dataDxfId="29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9:J38" totalsRowShown="0" headerRowDxfId="291" dataDxfId="289" headerRowBorderDxfId="290">
  <autoFilter ref="A9:J38"/>
  <tableColumns count="10">
    <tableColumn id="1" name="Program" dataDxfId="288"/>
    <tableColumn id="2" name="Fund Type" dataDxfId="287"/>
    <tableColumn id="3" name="Project Number" dataDxfId="286"/>
    <tableColumn id="4" name="Baseline" dataDxfId="285"/>
    <tableColumn id="5" name="Notes" dataDxfId="284"/>
    <tableColumn id="6" name="Adjustments" dataDxfId="283"/>
    <tableColumn id="7" name="Transfers" dataDxfId="282"/>
    <tableColumn id="8" name="One-Time Only" dataDxfId="281"/>
    <tableColumn id="9" name="Updated Total" dataDxfId="280"/>
    <tableColumn id="10" name="Net Change" dataDxfId="279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9:J38" totalsRowShown="0" headerRowDxfId="278" dataDxfId="276" headerRowBorderDxfId="277">
  <autoFilter ref="A9:J38"/>
  <tableColumns count="10">
    <tableColumn id="1" name="Program" dataDxfId="275"/>
    <tableColumn id="2" name="Fund Type" dataDxfId="274"/>
    <tableColumn id="3" name="Project Number" dataDxfId="273"/>
    <tableColumn id="4" name="Baseline" dataDxfId="272"/>
    <tableColumn id="5" name="Notes" dataDxfId="271"/>
    <tableColumn id="6" name="Adjustments" dataDxfId="270"/>
    <tableColumn id="7" name="Transfers" dataDxfId="269"/>
    <tableColumn id="8" name="One-Time Only" dataDxfId="268"/>
    <tableColumn id="9" name="Updated Total" dataDxfId="267"/>
    <tableColumn id="10" name="Net Change" dataDxfId="266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9:J38" totalsRowShown="0" headerRowDxfId="265" dataDxfId="263" tableBorderDxfId="262" headerRowBorderDxfId="264">
  <autoFilter ref="A9:J38"/>
  <tableColumns count="10">
    <tableColumn id="1" name="Program" dataDxfId="261"/>
    <tableColumn id="2" name="Fund Type" dataDxfId="260"/>
    <tableColumn id="3" name="Project Number" dataDxfId="259"/>
    <tableColumn id="4" name="Baseline" dataDxfId="258"/>
    <tableColumn id="5" name="Notes" dataDxfId="257"/>
    <tableColumn id="6" name="Adjustments" dataDxfId="256"/>
    <tableColumn id="7" name="Transfers" dataDxfId="255"/>
    <tableColumn id="8" name="One-Time Only" dataDxfId="254"/>
    <tableColumn id="9" name="Updated Total" dataDxfId="253"/>
    <tableColumn id="10" name="Net Change" dataDxfId="252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9:J38" totalsRowShown="0" headerRowDxfId="251" dataDxfId="249" tableBorderDxfId="248" headerRowBorderDxfId="250">
  <autoFilter ref="A9:J38"/>
  <tableColumns count="10">
    <tableColumn id="1" name="Program" dataDxfId="247"/>
    <tableColumn id="2" name="Fund Type" dataDxfId="246"/>
    <tableColumn id="3" name="Project Number" dataDxfId="245"/>
    <tableColumn id="4" name="Baseline" dataDxfId="244"/>
    <tableColumn id="5" name="Notes" dataDxfId="243"/>
    <tableColumn id="6" name="Adjustments" dataDxfId="242"/>
    <tableColumn id="7" name="Transfers" dataDxfId="241"/>
    <tableColumn id="8" name="One-Time Only" dataDxfId="240"/>
    <tableColumn id="9" name="Updated Total" dataDxfId="239"/>
    <tableColumn id="10" name="Net Change" dataDxfId="23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9:J38" totalsRowShown="0" headerRowDxfId="237" dataDxfId="235" tableBorderDxfId="234" headerRowBorderDxfId="236">
  <autoFilter ref="A9:J38"/>
  <tableColumns count="10">
    <tableColumn id="1" name="Program" dataDxfId="233"/>
    <tableColumn id="2" name="Fund Type" dataDxfId="232"/>
    <tableColumn id="3" name="Project Number" dataDxfId="231"/>
    <tableColumn id="4" name="Baseline" dataDxfId="230"/>
    <tableColumn id="5" name="Notes" dataDxfId="229"/>
    <tableColumn id="6" name="Adjustments" dataDxfId="228"/>
    <tableColumn id="7" name="Transfers" dataDxfId="227"/>
    <tableColumn id="8" name="One-Time Only" dataDxfId="226"/>
    <tableColumn id="9" name="Updated Total" dataDxfId="225"/>
    <tableColumn id="10" name="Net Change" dataDxfId="22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9:J38" totalsRowShown="0" headerRowDxfId="223" dataDxfId="221" tableBorderDxfId="220" headerRowBorderDxfId="222">
  <autoFilter ref="A9:J38"/>
  <tableColumns count="10">
    <tableColumn id="1" name="Program" dataDxfId="219"/>
    <tableColumn id="2" name="Fund Type" dataDxfId="218"/>
    <tableColumn id="3" name="Project Number" dataDxfId="217"/>
    <tableColumn id="4" name="Baseline" dataDxfId="216"/>
    <tableColumn id="5" name="Notes" dataDxfId="215"/>
    <tableColumn id="6" name="Adjustments" dataDxfId="214"/>
    <tableColumn id="7" name="Transfers" dataDxfId="213"/>
    <tableColumn id="8" name="One-Time Only" dataDxfId="212"/>
    <tableColumn id="9" name="Updated Total" dataDxfId="211"/>
    <tableColumn id="10" name="Net Change" dataDxfId="2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J38" totalsRowShown="0" headerRowDxfId="458" dataDxfId="456" tableBorderDxfId="455" headerRowBorderDxfId="457">
  <autoFilter ref="A9:J38"/>
  <tableColumns count="10">
    <tableColumn id="1" name="Program" dataDxfId="454"/>
    <tableColumn id="2" name="Fund Type" dataDxfId="453"/>
    <tableColumn id="3" name="Project Number" dataDxfId="452"/>
    <tableColumn id="4" name="Baseline" dataDxfId="451"/>
    <tableColumn id="5" name="Notes" dataDxfId="450"/>
    <tableColumn id="6" name="Adjustments" dataDxfId="449"/>
    <tableColumn id="7" name="Transfers" dataDxfId="448"/>
    <tableColumn id="8" name="One-Time Only" dataDxfId="447"/>
    <tableColumn id="9" name="Updated Total" dataDxfId="446"/>
    <tableColumn id="10" name="Net Change" dataDxfId="445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9:J38" totalsRowShown="0" headerRowDxfId="209" dataDxfId="207" tableBorderDxfId="206" headerRowBorderDxfId="208">
  <autoFilter ref="A9:J38"/>
  <tableColumns count="10">
    <tableColumn id="1" name="Program" dataDxfId="205"/>
    <tableColumn id="2" name="Fund Type" dataDxfId="204"/>
    <tableColumn id="3" name="Project Number" dataDxfId="203"/>
    <tableColumn id="4" name="Baseline" dataDxfId="202"/>
    <tableColumn id="5" name="Notes" dataDxfId="201"/>
    <tableColumn id="6" name="Adjustments" dataDxfId="200"/>
    <tableColumn id="7" name="Transfers" dataDxfId="199"/>
    <tableColumn id="8" name="One-Time Only" dataDxfId="198"/>
    <tableColumn id="9" name="Updated Total" dataDxfId="197"/>
    <tableColumn id="10" name="Net Change" dataDxfId="196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9:J38" totalsRowShown="0" headerRowDxfId="195" dataDxfId="193" tableBorderDxfId="192" headerRowBorderDxfId="194">
  <autoFilter ref="A9:J38"/>
  <tableColumns count="10">
    <tableColumn id="1" name="Program" dataDxfId="191"/>
    <tableColumn id="2" name="Fund Type" dataDxfId="190"/>
    <tableColumn id="3" name="Project Number" dataDxfId="189"/>
    <tableColumn id="4" name="Baseline" dataDxfId="188"/>
    <tableColumn id="5" name="Notes" dataDxfId="187"/>
    <tableColumn id="6" name="Adjustments" dataDxfId="186"/>
    <tableColumn id="7" name="Transfers" dataDxfId="185"/>
    <tableColumn id="8" name="One-Time Only" dataDxfId="184"/>
    <tableColumn id="9" name="Updated Total" dataDxfId="183"/>
    <tableColumn id="10" name="Net Change" dataDxfId="182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9:J38" totalsRowShown="0" headerRowDxfId="181" dataDxfId="179" tableBorderDxfId="178" headerRowBorderDxfId="180">
  <autoFilter ref="A9:J38"/>
  <tableColumns count="10">
    <tableColumn id="1" name="Program" dataDxfId="177"/>
    <tableColumn id="2" name="Fund Type" dataDxfId="176"/>
    <tableColumn id="3" name="Project Number" dataDxfId="175"/>
    <tableColumn id="4" name="Baseline" dataDxfId="174"/>
    <tableColumn id="5" name="Notes" dataDxfId="173"/>
    <tableColumn id="6" name="Adjustments" dataDxfId="172"/>
    <tableColumn id="7" name="Transfers" dataDxfId="171"/>
    <tableColumn id="8" name="One-Time Only" dataDxfId="170"/>
    <tableColumn id="9" name="Updated Total" dataDxfId="169"/>
    <tableColumn id="10" name="Net Change" dataDxfId="168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9:J38" totalsRowShown="0" headerRowDxfId="167" dataDxfId="165" tableBorderDxfId="164" headerRowBorderDxfId="166">
  <autoFilter ref="A9:J38"/>
  <tableColumns count="10">
    <tableColumn id="1" name="Program" dataDxfId="163"/>
    <tableColumn id="2" name="Fund Type" dataDxfId="162"/>
    <tableColumn id="3" name="Project Number" dataDxfId="161"/>
    <tableColumn id="4" name="Baseline" dataDxfId="160"/>
    <tableColumn id="5" name="Notes" dataDxfId="159"/>
    <tableColumn id="6" name="Adjustments" dataDxfId="158"/>
    <tableColumn id="7" name="Transfers" dataDxfId="157"/>
    <tableColumn id="8" name="One-Time Only" dataDxfId="156"/>
    <tableColumn id="9" name="Updated Total" dataDxfId="155"/>
    <tableColumn id="10" name="Net Change" dataDxfId="154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9:J38" totalsRowShown="0" headerRowDxfId="153" dataDxfId="151" tableBorderDxfId="150" headerRowBorderDxfId="152">
  <autoFilter ref="A9:J38"/>
  <tableColumns count="10">
    <tableColumn id="1" name="Program" dataDxfId="149"/>
    <tableColumn id="2" name="Fund Type" dataDxfId="148"/>
    <tableColumn id="3" name="Project Number" dataDxfId="147"/>
    <tableColumn id="4" name="Baseline" dataDxfId="146"/>
    <tableColumn id="5" name="Notes" dataDxfId="145"/>
    <tableColumn id="6" name="Adjustments" dataDxfId="144"/>
    <tableColumn id="7" name="Transfers" dataDxfId="143"/>
    <tableColumn id="8" name="One-Time Only" dataDxfId="142"/>
    <tableColumn id="9" name="Updated Total" dataDxfId="141"/>
    <tableColumn id="10" name="Net Change" dataDxfId="14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9:J38" totalsRowShown="0" headerRowDxfId="139" dataDxfId="137" tableBorderDxfId="136" headerRowBorderDxfId="138">
  <autoFilter ref="A9:J38"/>
  <tableColumns count="10">
    <tableColumn id="1" name="Program" dataDxfId="135"/>
    <tableColumn id="2" name="Fund Type" dataDxfId="134"/>
    <tableColumn id="3" name="Project Number" dataDxfId="133"/>
    <tableColumn id="4" name="Baseline" dataDxfId="132"/>
    <tableColumn id="5" name="Notes" dataDxfId="131"/>
    <tableColumn id="6" name="Adjustments" dataDxfId="130"/>
    <tableColumn id="7" name="Transfers" dataDxfId="129"/>
    <tableColumn id="8" name="One-Time Only" dataDxfId="128"/>
    <tableColumn id="9" name="Updated Total" dataDxfId="127"/>
    <tableColumn id="10" name="Net Change" dataDxfId="126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9:J38" totalsRowShown="0" headerRowDxfId="125" dataDxfId="123" tableBorderDxfId="122" headerRowBorderDxfId="124">
  <autoFilter ref="A9:J38"/>
  <tableColumns count="10">
    <tableColumn id="1" name="Program" dataDxfId="121"/>
    <tableColumn id="2" name="Fund Type" dataDxfId="120"/>
    <tableColumn id="3" name="Project Number" dataDxfId="119"/>
    <tableColumn id="4" name="Baseline" dataDxfId="118"/>
    <tableColumn id="5" name="Notes" dataDxfId="117"/>
    <tableColumn id="6" name="Adjustments" dataDxfId="116"/>
    <tableColumn id="7" name="Transfers" dataDxfId="115"/>
    <tableColumn id="8" name="One-Time Only" dataDxfId="114"/>
    <tableColumn id="9" name="Updated Total" dataDxfId="113"/>
    <tableColumn id="10" name="Net Change" dataDxfId="112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9:J38" totalsRowShown="0" headerRowDxfId="111" dataDxfId="109" tableBorderDxfId="108" headerRowBorderDxfId="110">
  <autoFilter ref="A9:J38"/>
  <tableColumns count="10">
    <tableColumn id="1" name="Program" dataDxfId="107"/>
    <tableColumn id="2" name="Fund Type" dataDxfId="106"/>
    <tableColumn id="3" name="Project Number" dataDxfId="105"/>
    <tableColumn id="4" name="Baseline" dataDxfId="104"/>
    <tableColumn id="5" name="Notes" dataDxfId="103"/>
    <tableColumn id="6" name="Adjustments" dataDxfId="102"/>
    <tableColumn id="7" name="Transfers" dataDxfId="101"/>
    <tableColumn id="8" name="One-Time Only" dataDxfId="100"/>
    <tableColumn id="9" name="Updated Total" dataDxfId="99"/>
    <tableColumn id="10" name="Net Change" dataDxfId="98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9:J38" totalsRowShown="0" headerRowDxfId="97" dataDxfId="95" tableBorderDxfId="94" headerRowBorderDxfId="96">
  <autoFilter ref="A9:J38"/>
  <tableColumns count="10">
    <tableColumn id="1" name="Program" dataDxfId="93"/>
    <tableColumn id="2" name="Fund Type" dataDxfId="92"/>
    <tableColumn id="3" name="Project Number" dataDxfId="91"/>
    <tableColumn id="4" name="Baseline" dataDxfId="90"/>
    <tableColumn id="5" name="Notes" dataDxfId="89"/>
    <tableColumn id="6" name="Adjustments" dataDxfId="88"/>
    <tableColumn id="7" name="Transfers" dataDxfId="87"/>
    <tableColumn id="8" name="One-Time Only" dataDxfId="86"/>
    <tableColumn id="9" name="Updated Total" dataDxfId="85"/>
    <tableColumn id="10" name="Net Change" dataDxfId="84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9:J38" totalsRowShown="0" headerRowDxfId="83" dataDxfId="81" tableBorderDxfId="80" headerRowBorderDxfId="82">
  <autoFilter ref="A9:J38"/>
  <tableColumns count="10">
    <tableColumn id="1" name="Program" dataDxfId="79"/>
    <tableColumn id="2" name="Fund Type" dataDxfId="78"/>
    <tableColumn id="3" name="Project Number" dataDxfId="77"/>
    <tableColumn id="4" name="Baseline" dataDxfId="76"/>
    <tableColumn id="5" name="Notes" dataDxfId="75"/>
    <tableColumn id="6" name="Adjustments" dataDxfId="74"/>
    <tableColumn id="7" name="Transfers" dataDxfId="73"/>
    <tableColumn id="8" name="One-Time Only" dataDxfId="72"/>
    <tableColumn id="9" name="Updated Total" dataDxfId="71"/>
    <tableColumn id="10" name="Net Change" dataDxfId="7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9:J38" totalsRowShown="0" headerRowDxfId="444" dataDxfId="442" tableBorderDxfId="441" headerRowBorderDxfId="443">
  <autoFilter ref="A9:J38"/>
  <tableColumns count="10">
    <tableColumn id="1" name="Program" dataDxfId="440"/>
    <tableColumn id="2" name="Fund Type" dataDxfId="439"/>
    <tableColumn id="3" name="Project Number" dataDxfId="438"/>
    <tableColumn id="4" name="Baseline" dataDxfId="437"/>
    <tableColumn id="5" name="Notes" dataDxfId="436"/>
    <tableColumn id="6" name="Adjustments" dataDxfId="435"/>
    <tableColumn id="7" name="Transfers" dataDxfId="434"/>
    <tableColumn id="8" name="One-Time Only" dataDxfId="433"/>
    <tableColumn id="9" name="Updated Total" dataDxfId="432"/>
    <tableColumn id="10" name="Net Change" dataDxfId="431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9:J38" totalsRowShown="0" headerRowDxfId="69" dataDxfId="67" tableBorderDxfId="66" headerRowBorderDxfId="68">
  <autoFilter ref="A9:J38"/>
  <tableColumns count="10">
    <tableColumn id="1" name="Program" dataDxfId="65"/>
    <tableColumn id="2" name="Fund Type" dataDxfId="64"/>
    <tableColumn id="3" name="Project Number" dataDxfId="63"/>
    <tableColumn id="4" name="Baseline" dataDxfId="62"/>
    <tableColumn id="5" name="Notes" dataDxfId="61"/>
    <tableColumn id="6" name="Adjustments" dataDxfId="60"/>
    <tableColumn id="7" name="Transfers" dataDxfId="59"/>
    <tableColumn id="8" name="One-Time Only" dataDxfId="58"/>
    <tableColumn id="9" name="Updated Total" dataDxfId="57"/>
    <tableColumn id="10" name="Net Change" dataDxfId="56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9:J38" totalsRowShown="0" headerRowDxfId="55" dataDxfId="53" tableBorderDxfId="52" headerRowBorderDxfId="54">
  <autoFilter ref="A9:J38"/>
  <tableColumns count="10">
    <tableColumn id="1" name="Program" dataDxfId="51"/>
    <tableColumn id="2" name="Fund Type" dataDxfId="50"/>
    <tableColumn id="3" name="Project Number" dataDxfId="49"/>
    <tableColumn id="4" name="Baseline" dataDxfId="48"/>
    <tableColumn id="5" name="Notes" dataDxfId="47"/>
    <tableColumn id="6" name="Adjustments" dataDxfId="46"/>
    <tableColumn id="7" name="Transfers" dataDxfId="45"/>
    <tableColumn id="8" name="One-Time Only" dataDxfId="44"/>
    <tableColumn id="9" name="Updated Total" dataDxfId="43"/>
    <tableColumn id="10" name="Net Change" dataDxfId="42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9:J38" totalsRowShown="0" headerRowDxfId="41" dataDxfId="39" tableBorderDxfId="38" headerRowBorderDxfId="40">
  <autoFilter ref="A9:J38"/>
  <tableColumns count="10">
    <tableColumn id="1" name="Program" dataDxfId="37"/>
    <tableColumn id="2" name="Fund Type" dataDxfId="36"/>
    <tableColumn id="3" name="Project Number" dataDxfId="35"/>
    <tableColumn id="4" name="Baseline" dataDxfId="34"/>
    <tableColumn id="5" name="Notes" dataDxfId="33"/>
    <tableColumn id="6" name="Adjustments" dataDxfId="32"/>
    <tableColumn id="7" name="Transfers" dataDxfId="31"/>
    <tableColumn id="8" name="One-Time Only" dataDxfId="30"/>
    <tableColumn id="9" name="Updated Total" dataDxfId="29"/>
    <tableColumn id="10" name="Net Change" dataDxfId="28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9:J38" totalsRowShown="0" headerRowDxfId="27" dataDxfId="25" tableBorderDxfId="24" headerRowBorderDxfId="26">
  <autoFilter ref="A9:J38"/>
  <tableColumns count="10">
    <tableColumn id="1" name="Program" dataDxfId="23"/>
    <tableColumn id="2" name="Fund Type" dataDxfId="22"/>
    <tableColumn id="3" name="Project Number" dataDxfId="21"/>
    <tableColumn id="4" name="Baseline" dataDxfId="20"/>
    <tableColumn id="5" name="Notes" dataDxfId="19"/>
    <tableColumn id="6" name="Adjustments" dataDxfId="18"/>
    <tableColumn id="7" name="Transfers" dataDxfId="17"/>
    <tableColumn id="8" name="One-Time Only" dataDxfId="16"/>
    <tableColumn id="9" name="Updated Total" dataDxfId="15"/>
    <tableColumn id="10" name="Net Change" dataDxfId="14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9:J38" totalsRowShown="0" headerRowDxfId="13" dataDxfId="11" tableBorderDxfId="10" headerRowBorderDxfId="12">
  <autoFilter ref="A9:J38"/>
  <tableColumns count="10">
    <tableColumn id="1" name="Program" dataDxfId="9"/>
    <tableColumn id="2" name="Fund Type" dataDxfId="8"/>
    <tableColumn id="3" name="Project Number" dataDxfId="7"/>
    <tableColumn id="4" name="Baseline" dataDxfId="6"/>
    <tableColumn id="5" name="Notes" dataDxfId="5"/>
    <tableColumn id="6" name="Adjustments" dataDxfId="4"/>
    <tableColumn id="7" name="Transfers" dataDxfId="3"/>
    <tableColumn id="8" name="One-Time Only" dataDxfId="2"/>
    <tableColumn id="9" name="Updated Total" dataDxfId="1"/>
    <tableColumn id="10" name="Net Chang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9:J38" totalsRowShown="0" headerRowDxfId="430" dataDxfId="428" tableBorderDxfId="427" headerRowBorderDxfId="429">
  <autoFilter ref="A9:J38"/>
  <tableColumns count="10">
    <tableColumn id="1" name="Program" dataDxfId="426"/>
    <tableColumn id="2" name="Fund Type" dataDxfId="425"/>
    <tableColumn id="3" name="Project Number" dataDxfId="424"/>
    <tableColumn id="4" name="Baseline" dataDxfId="423"/>
    <tableColumn id="5" name="Notes" dataDxfId="422"/>
    <tableColumn id="6" name="Adjustments" dataDxfId="421"/>
    <tableColumn id="7" name="Transfers" dataDxfId="420"/>
    <tableColumn id="8" name="One-Time Only" dataDxfId="419"/>
    <tableColumn id="9" name="Updated Total" dataDxfId="418"/>
    <tableColumn id="10" name="Net Change" dataDxfId="4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9:J38" totalsRowShown="0" headerRowDxfId="416" dataDxfId="414" tableBorderDxfId="413" headerRowBorderDxfId="415">
  <autoFilter ref="A9:J38"/>
  <tableColumns count="10">
    <tableColumn id="1" name="Program" dataDxfId="412"/>
    <tableColumn id="2" name="Fund Type" dataDxfId="411"/>
    <tableColumn id="3" name="Project Number" dataDxfId="410"/>
    <tableColumn id="4" name="Baseline" dataDxfId="409"/>
    <tableColumn id="5" name="Notes" dataDxfId="408"/>
    <tableColumn id="6" name="Adjustments" dataDxfId="407"/>
    <tableColumn id="7" name="Transfers" dataDxfId="406"/>
    <tableColumn id="8" name="One-Time Only" dataDxfId="405"/>
    <tableColumn id="9" name="Updated Total" dataDxfId="404"/>
    <tableColumn id="10" name="Net Change" dataDxfId="40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9:J38" totalsRowShown="0" headerRowDxfId="402" dataDxfId="400" headerRowBorderDxfId="401">
  <autoFilter ref="A9:J38"/>
  <tableColumns count="10">
    <tableColumn id="1" name="Program" dataDxfId="399"/>
    <tableColumn id="2" name="Fund Type" dataDxfId="398"/>
    <tableColumn id="3" name="Project Number" dataDxfId="397"/>
    <tableColumn id="4" name="Baseline" dataDxfId="396"/>
    <tableColumn id="5" name="Notes" dataDxfId="395"/>
    <tableColumn id="6" name="Adjustments" dataDxfId="394"/>
    <tableColumn id="7" name="Transfers" dataDxfId="393"/>
    <tableColumn id="8" name="One-Time Only" dataDxfId="392"/>
    <tableColumn id="9" name="Updated Total" dataDxfId="391"/>
    <tableColumn id="10" name="Net Change" dataDxfId="39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9:J38" totalsRowShown="0" headerRowDxfId="389" dataDxfId="387" tableBorderDxfId="386" headerRowBorderDxfId="388">
  <autoFilter ref="A9:J38"/>
  <tableColumns count="10">
    <tableColumn id="1" name="Program" dataDxfId="385"/>
    <tableColumn id="2" name="Fund Type" dataDxfId="384"/>
    <tableColumn id="3" name="Project Number" dataDxfId="383"/>
    <tableColumn id="4" name="Baseline" dataDxfId="382"/>
    <tableColumn id="5" name="Notes" dataDxfId="381"/>
    <tableColumn id="6" name="Adjustments" dataDxfId="380"/>
    <tableColumn id="7" name="Transfers" dataDxfId="379"/>
    <tableColumn id="8" name="One-Time Only" dataDxfId="378"/>
    <tableColumn id="9" name="Updated Total" dataDxfId="377"/>
    <tableColumn id="10" name="Net Change" dataDxfId="37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9:J38" totalsRowShown="0" headerRowDxfId="375" dataDxfId="373" tableBorderDxfId="372" headerRowBorderDxfId="374">
  <autoFilter ref="A9:J38"/>
  <tableColumns count="10">
    <tableColumn id="1" name="Program" dataDxfId="371"/>
    <tableColumn id="2" name="Fund Type" dataDxfId="370"/>
    <tableColumn id="3" name="Project Number" dataDxfId="369"/>
    <tableColumn id="4" name="Baseline" dataDxfId="368"/>
    <tableColumn id="5" name="Notes" dataDxfId="367"/>
    <tableColumn id="6" name="Adjustments" dataDxfId="366"/>
    <tableColumn id="7" name="Transfers" dataDxfId="365"/>
    <tableColumn id="8" name="One-Time Only" dataDxfId="364"/>
    <tableColumn id="9" name="Updated Total" dataDxfId="363"/>
    <tableColumn id="10" name="Net Change" dataDxfId="36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9:J38" totalsRowShown="0" headerRowDxfId="361" dataDxfId="359" tableBorderDxfId="358" headerRowBorderDxfId="360">
  <autoFilter ref="A9:J38"/>
  <tableColumns count="10">
    <tableColumn id="1" name="Program" dataDxfId="357"/>
    <tableColumn id="2" name="Fund Type" dataDxfId="356"/>
    <tableColumn id="3" name="Project Number" dataDxfId="355"/>
    <tableColumn id="4" name="Baseline" dataDxfId="354"/>
    <tableColumn id="5" name="Notes" dataDxfId="353"/>
    <tableColumn id="6" name="Adjustments" dataDxfId="352"/>
    <tableColumn id="7" name="Transfers" dataDxfId="351"/>
    <tableColumn id="8" name="One-Time Only" dataDxfId="350"/>
    <tableColumn id="9" name="Updated Total" dataDxfId="349"/>
    <tableColumn id="10" name="Net Change" dataDxfId="34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S56"/>
  <sheetViews>
    <sheetView tabSelected="1" workbookViewId="0" topLeftCell="A11">
      <selection activeCell="A38" sqref="A38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4" width="15.99609375" style="1" customWidth="1"/>
    <col min="5" max="5" width="10.10546875" style="1" customWidth="1"/>
    <col min="6" max="6" width="15.77734375" style="1" customWidth="1"/>
    <col min="7" max="7" width="15.4453125" style="1" customWidth="1"/>
    <col min="8" max="8" width="14.88671875" style="1" customWidth="1"/>
    <col min="9" max="9" width="14.3359375" style="1" customWidth="1"/>
    <col min="10" max="10" width="15.4453125" style="1" customWidth="1"/>
    <col min="11" max="12" width="12.77734375" style="1" customWidth="1"/>
    <col min="13" max="13" width="15.10546875" style="1" bestFit="1" customWidth="1"/>
    <col min="14" max="45" width="12.77734375" style="1" customWidth="1"/>
    <col min="46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18" t="s">
        <v>6</v>
      </c>
      <c r="J1" s="8" t="s">
        <v>113</v>
      </c>
    </row>
    <row r="2" spans="1:10" ht="15.75">
      <c r="A2" s="5" t="s">
        <v>1</v>
      </c>
      <c r="B2" s="5"/>
      <c r="C2" s="29"/>
      <c r="D2" s="29"/>
      <c r="E2" s="29"/>
      <c r="F2" s="29"/>
      <c r="G2" s="29"/>
      <c r="H2" s="29"/>
      <c r="I2" s="52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52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/>
      <c r="J4" s="35"/>
    </row>
    <row r="5" spans="1:10" ht="15.75">
      <c r="A5" s="34" t="s">
        <v>147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42</v>
      </c>
      <c r="B6" s="53"/>
      <c r="C6" s="53"/>
      <c r="D6" s="53"/>
      <c r="E6" s="53"/>
      <c r="F6" s="53"/>
      <c r="G6" s="53"/>
      <c r="H6" s="53"/>
      <c r="I6" s="53"/>
      <c r="J6" s="35"/>
    </row>
    <row r="7" spans="1:13" ht="16.5" thickBot="1">
      <c r="A7" s="7" t="s">
        <v>148</v>
      </c>
      <c r="B7" s="70"/>
      <c r="C7" s="54"/>
      <c r="D7" s="54"/>
      <c r="E7" s="54"/>
      <c r="F7" s="54"/>
      <c r="G7" s="54"/>
      <c r="H7" s="54"/>
      <c r="I7" s="54"/>
      <c r="J7" s="19"/>
      <c r="K7" s="15"/>
      <c r="L7" s="3"/>
      <c r="M7" s="3"/>
    </row>
    <row r="8" spans="1:45" s="12" customFormat="1" ht="15.75" thickBot="1">
      <c r="A8" s="81" t="s">
        <v>161</v>
      </c>
      <c r="B8" s="82" t="s">
        <v>162</v>
      </c>
      <c r="C8" s="83" t="s">
        <v>39</v>
      </c>
      <c r="D8" s="83" t="s">
        <v>11</v>
      </c>
      <c r="E8" s="83" t="s">
        <v>168</v>
      </c>
      <c r="F8" s="83" t="s">
        <v>92</v>
      </c>
      <c r="G8" s="83" t="s">
        <v>93</v>
      </c>
      <c r="H8" s="83" t="s">
        <v>94</v>
      </c>
      <c r="I8" s="83" t="s">
        <v>40</v>
      </c>
      <c r="J8" s="84" t="s">
        <v>8</v>
      </c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13" ht="15.75">
      <c r="A9" s="95" t="s">
        <v>74</v>
      </c>
      <c r="B9" s="96" t="s">
        <v>12</v>
      </c>
      <c r="C9" s="97" t="s">
        <v>96</v>
      </c>
      <c r="D9" s="158">
        <f>SUM(1:33!D10)</f>
        <v>31238689</v>
      </c>
      <c r="E9" s="147" t="s">
        <v>64</v>
      </c>
      <c r="F9" s="158">
        <f>SUM(1:33!F10)</f>
        <v>0</v>
      </c>
      <c r="G9" s="158">
        <f>SUM(1:33!G10)</f>
        <v>4070375</v>
      </c>
      <c r="H9" s="158">
        <f>SUM(1:33!H10)</f>
        <v>2513316.56</v>
      </c>
      <c r="I9" s="158">
        <f>SUM(D9:H9)</f>
        <v>37822380.56</v>
      </c>
      <c r="J9" s="165">
        <f>+H9+G9+F9</f>
        <v>6583691.5600000005</v>
      </c>
      <c r="K9" s="14"/>
      <c r="L9" s="14"/>
      <c r="M9" s="17"/>
    </row>
    <row r="10" spans="1:13" ht="15.75">
      <c r="A10" s="7" t="s">
        <v>75</v>
      </c>
      <c r="B10" s="29" t="s">
        <v>12</v>
      </c>
      <c r="C10" s="62" t="s">
        <v>97</v>
      </c>
      <c r="D10" s="159">
        <f>SUM(1:33!D11)</f>
        <v>1182414</v>
      </c>
      <c r="E10" s="85" t="s">
        <v>64</v>
      </c>
      <c r="F10" s="159">
        <f>SUM(1:33!F11)</f>
        <v>0</v>
      </c>
      <c r="G10" s="159">
        <f>SUM(1:33!G11)</f>
        <v>35644</v>
      </c>
      <c r="H10" s="159">
        <f>SUM(1:33!H11)</f>
        <v>231472</v>
      </c>
      <c r="I10" s="159">
        <f aca="true" t="shared" si="0" ref="I10:I15">SUM(D10:H10)</f>
        <v>1449530</v>
      </c>
      <c r="J10" s="166">
        <f aca="true" t="shared" si="1" ref="J10:J15">+H10+G10+F10</f>
        <v>267116</v>
      </c>
      <c r="L10" s="14"/>
      <c r="M10" s="17"/>
    </row>
    <row r="11" spans="1:13" ht="15.75">
      <c r="A11" s="7" t="s">
        <v>75</v>
      </c>
      <c r="B11" s="29" t="s">
        <v>13</v>
      </c>
      <c r="C11" s="62" t="s">
        <v>98</v>
      </c>
      <c r="D11" s="159">
        <f>SUM(1:33!D12)</f>
        <v>1768225</v>
      </c>
      <c r="E11" s="85" t="s">
        <v>64</v>
      </c>
      <c r="F11" s="159">
        <f>SUM(1:33!F12)</f>
        <v>0</v>
      </c>
      <c r="G11" s="159">
        <f>SUM(1:33!G12)</f>
        <v>0</v>
      </c>
      <c r="H11" s="159">
        <f>SUM(1:33!H12)</f>
        <v>166662</v>
      </c>
      <c r="I11" s="159">
        <f t="shared" si="0"/>
        <v>1934887</v>
      </c>
      <c r="J11" s="166">
        <f t="shared" si="1"/>
        <v>166662</v>
      </c>
      <c r="L11" s="14"/>
      <c r="M11" s="17"/>
    </row>
    <row r="12" spans="1:13" ht="15.75">
      <c r="A12" s="7" t="s">
        <v>75</v>
      </c>
      <c r="B12" s="29" t="s">
        <v>45</v>
      </c>
      <c r="C12" s="62" t="s">
        <v>46</v>
      </c>
      <c r="D12" s="159">
        <f>SUM(1:33!D13)</f>
        <v>8500000</v>
      </c>
      <c r="E12" s="85" t="s">
        <v>63</v>
      </c>
      <c r="F12" s="159">
        <f>SUM(1:33!F13)</f>
        <v>0</v>
      </c>
      <c r="G12" s="159">
        <f>SUM(1:33!G13)</f>
        <v>0</v>
      </c>
      <c r="H12" s="159">
        <f>SUM(1:33!H13)</f>
        <v>0</v>
      </c>
      <c r="I12" s="159">
        <f t="shared" si="0"/>
        <v>8500000</v>
      </c>
      <c r="J12" s="166">
        <f t="shared" si="1"/>
        <v>0</v>
      </c>
      <c r="L12" s="14"/>
      <c r="M12" s="17"/>
    </row>
    <row r="13" spans="1:13" ht="30.75">
      <c r="A13" s="7" t="s">
        <v>75</v>
      </c>
      <c r="B13" s="30" t="s">
        <v>52</v>
      </c>
      <c r="C13" s="62" t="s">
        <v>53</v>
      </c>
      <c r="D13" s="159">
        <f>SUM(1:33!D14)</f>
        <v>400000</v>
      </c>
      <c r="E13" s="85" t="s">
        <v>63</v>
      </c>
      <c r="F13" s="159">
        <f>SUM(1:33!F14)</f>
        <v>0</v>
      </c>
      <c r="G13" s="159">
        <f>SUM(1:33!G14)</f>
        <v>0</v>
      </c>
      <c r="H13" s="159">
        <f>SUM(1:33!H14)</f>
        <v>0</v>
      </c>
      <c r="I13" s="159">
        <f t="shared" si="0"/>
        <v>400000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51</v>
      </c>
      <c r="C14" s="62" t="s">
        <v>47</v>
      </c>
      <c r="D14" s="159">
        <f>SUM(1:33!D15)</f>
        <v>1094000</v>
      </c>
      <c r="E14" s="85" t="s">
        <v>63</v>
      </c>
      <c r="F14" s="159">
        <f>SUM(1:33!F15)</f>
        <v>0</v>
      </c>
      <c r="G14" s="159">
        <f>SUM(1:33!G15)</f>
        <v>0</v>
      </c>
      <c r="H14" s="159">
        <f>SUM(1:33!H15)</f>
        <v>1000000</v>
      </c>
      <c r="I14" s="159">
        <f t="shared" si="0"/>
        <v>2094000</v>
      </c>
      <c r="J14" s="166">
        <f>+G14+F14</f>
        <v>0</v>
      </c>
      <c r="L14" s="14"/>
      <c r="M14" s="17"/>
    </row>
    <row r="15" spans="1:13" ht="15.75">
      <c r="A15" s="98" t="s">
        <v>75</v>
      </c>
      <c r="B15" s="66" t="s">
        <v>35</v>
      </c>
      <c r="C15" s="11" t="s">
        <v>48</v>
      </c>
      <c r="D15" s="160">
        <f>SUM(1:33!D16)</f>
        <v>1900000</v>
      </c>
      <c r="E15" s="85" t="s">
        <v>63</v>
      </c>
      <c r="F15" s="161">
        <f>SUM(1:33!F16)</f>
        <v>0</v>
      </c>
      <c r="G15" s="161">
        <f>SUM(1:33!G16)</f>
        <v>0</v>
      </c>
      <c r="H15" s="161">
        <f>SUM(1:33!H16)</f>
        <v>0</v>
      </c>
      <c r="I15" s="160">
        <f t="shared" si="0"/>
        <v>1900000</v>
      </c>
      <c r="J15" s="167">
        <f t="shared" si="1"/>
        <v>0</v>
      </c>
      <c r="L15" s="14"/>
      <c r="M15" s="17"/>
    </row>
    <row r="16" spans="1:12" ht="14.25" customHeight="1">
      <c r="A16" s="7" t="s">
        <v>75</v>
      </c>
      <c r="B16" s="54" t="s">
        <v>14</v>
      </c>
      <c r="C16" s="88" t="s">
        <v>165</v>
      </c>
      <c r="D16" s="159">
        <f>SUM(D10:D15)</f>
        <v>14844639</v>
      </c>
      <c r="E16" s="148" t="s">
        <v>165</v>
      </c>
      <c r="F16" s="159">
        <f>SUM(F10:F15)</f>
        <v>0</v>
      </c>
      <c r="G16" s="159">
        <f>SUM(G10:G15)</f>
        <v>35644</v>
      </c>
      <c r="H16" s="159">
        <f>SUM(H10:H15)</f>
        <v>1398134</v>
      </c>
      <c r="I16" s="159">
        <f>SUM(I10:I15)</f>
        <v>16278417</v>
      </c>
      <c r="J16" s="166">
        <f>SUM(J10:J15)</f>
        <v>433778</v>
      </c>
      <c r="L16" s="14"/>
    </row>
    <row r="17" spans="1:13" ht="15.75">
      <c r="A17" s="7" t="s">
        <v>76</v>
      </c>
      <c r="B17" s="29" t="s">
        <v>15</v>
      </c>
      <c r="C17" s="62" t="s">
        <v>99</v>
      </c>
      <c r="D17" s="159">
        <f>SUM(1:33!D18)</f>
        <v>39157834</v>
      </c>
      <c r="E17" s="85" t="s">
        <v>64</v>
      </c>
      <c r="F17" s="159">
        <f>SUM(1:33!F18)</f>
        <v>0</v>
      </c>
      <c r="G17" s="159">
        <f>SUM(1:33!G18)</f>
        <v>-6712444</v>
      </c>
      <c r="H17" s="159">
        <f>SUM(1:33!H18)</f>
        <v>1280671.2</v>
      </c>
      <c r="I17" s="159">
        <f aca="true" t="shared" si="2" ref="I17:I20">SUM(D17:H17)</f>
        <v>33726061.2</v>
      </c>
      <c r="J17" s="166">
        <f aca="true" t="shared" si="3" ref="J17:J20">+H17+G17+F17</f>
        <v>-5431772.8</v>
      </c>
      <c r="K17" s="14"/>
      <c r="L17" s="14"/>
      <c r="M17" s="17"/>
    </row>
    <row r="18" spans="1:13" ht="15.75">
      <c r="A18" s="7" t="s">
        <v>76</v>
      </c>
      <c r="B18" s="29" t="s">
        <v>16</v>
      </c>
      <c r="C18" s="62" t="s">
        <v>49</v>
      </c>
      <c r="D18" s="159">
        <f>SUM(1:33!D19)</f>
        <v>3686000</v>
      </c>
      <c r="E18" s="85" t="s">
        <v>63</v>
      </c>
      <c r="F18" s="159">
        <f>SUM(1:33!F19)</f>
        <v>0</v>
      </c>
      <c r="G18" s="159">
        <f>SUM(1:33!G19)</f>
        <v>0</v>
      </c>
      <c r="H18" s="159">
        <f>SUM(1:33!H19)</f>
        <v>0</v>
      </c>
      <c r="I18" s="159">
        <f t="shared" si="2"/>
        <v>3686000</v>
      </c>
      <c r="J18" s="166">
        <f t="shared" si="3"/>
        <v>0</v>
      </c>
      <c r="K18" s="16"/>
      <c r="L18" s="14"/>
      <c r="M18" s="17"/>
    </row>
    <row r="19" spans="1:13" ht="18.75">
      <c r="A19" s="7" t="s">
        <v>76</v>
      </c>
      <c r="B19" s="67" t="s">
        <v>107</v>
      </c>
      <c r="C19" s="62" t="s">
        <v>49</v>
      </c>
      <c r="D19" s="159">
        <f>SUM(1:33!D20)</f>
        <v>5775000</v>
      </c>
      <c r="E19" s="88" t="s">
        <v>165</v>
      </c>
      <c r="F19" s="159">
        <v>0</v>
      </c>
      <c r="G19" s="159">
        <v>0</v>
      </c>
      <c r="H19" s="159">
        <v>0</v>
      </c>
      <c r="I19" s="159">
        <f t="shared" si="2"/>
        <v>5775000</v>
      </c>
      <c r="J19" s="166">
        <f t="shared" si="3"/>
        <v>0</v>
      </c>
      <c r="K19" s="16"/>
      <c r="L19" s="14"/>
      <c r="M19" s="17"/>
    </row>
    <row r="20" spans="1:13" ht="15.75">
      <c r="A20" s="98" t="s">
        <v>76</v>
      </c>
      <c r="B20" s="68" t="s">
        <v>17</v>
      </c>
      <c r="C20" s="11" t="s">
        <v>100</v>
      </c>
      <c r="D20" s="161">
        <f>SUM(1:33!D21)</f>
        <v>5350796</v>
      </c>
      <c r="E20" s="87" t="s">
        <v>64</v>
      </c>
      <c r="F20" s="161">
        <f>SUM(1:33!F21)</f>
        <v>0</v>
      </c>
      <c r="G20" s="161">
        <f>SUM(1:33!G21)</f>
        <v>0</v>
      </c>
      <c r="H20" s="161">
        <f>SUM(1:33!H21)</f>
        <v>0</v>
      </c>
      <c r="I20" s="161">
        <f t="shared" si="2"/>
        <v>5350796</v>
      </c>
      <c r="J20" s="167">
        <f t="shared" si="3"/>
        <v>0</v>
      </c>
      <c r="L20" s="14"/>
      <c r="M20" s="17"/>
    </row>
    <row r="21" spans="1:12" ht="18.75">
      <c r="A21" s="7" t="s">
        <v>76</v>
      </c>
      <c r="B21" s="54" t="s">
        <v>33</v>
      </c>
      <c r="C21" s="88" t="s">
        <v>165</v>
      </c>
      <c r="D21" s="159">
        <f>SUM(D17:D20)</f>
        <v>53969630</v>
      </c>
      <c r="E21" s="88" t="s">
        <v>165</v>
      </c>
      <c r="F21" s="159">
        <f>SUM(F17:F20)</f>
        <v>0</v>
      </c>
      <c r="G21" s="159">
        <f>SUM(G17:G20)</f>
        <v>-6712444</v>
      </c>
      <c r="H21" s="159">
        <f>SUM(H17:H20)</f>
        <v>1280671.2</v>
      </c>
      <c r="I21" s="159">
        <f>SUM(I17:I20)</f>
        <v>48537857.2</v>
      </c>
      <c r="J21" s="166">
        <f>SUM(J17:J20)</f>
        <v>-5431772.8</v>
      </c>
      <c r="L21" s="14"/>
    </row>
    <row r="22" spans="1:13" ht="15.75">
      <c r="A22" s="7" t="s">
        <v>77</v>
      </c>
      <c r="B22" s="29" t="s">
        <v>18</v>
      </c>
      <c r="C22" s="62" t="s">
        <v>101</v>
      </c>
      <c r="D22" s="159">
        <f>SUM(1:33!D23)</f>
        <v>31685044</v>
      </c>
      <c r="E22" s="85" t="s">
        <v>64</v>
      </c>
      <c r="F22" s="159">
        <f>SUM(1:33!F23)</f>
        <v>0</v>
      </c>
      <c r="G22" s="159">
        <f>SUM(1:33!G23)</f>
        <v>2606425</v>
      </c>
      <c r="H22" s="159">
        <f>SUM(1:33!H23)</f>
        <v>447970.48</v>
      </c>
      <c r="I22" s="159">
        <f aca="true" t="shared" si="4" ref="I22:I25">SUM(D22:H22)</f>
        <v>34739439.48</v>
      </c>
      <c r="J22" s="166">
        <f aca="true" t="shared" si="5" ref="J22:J25">+H22+G22+F22</f>
        <v>3054395.48</v>
      </c>
      <c r="K22" s="14"/>
      <c r="L22" s="14"/>
      <c r="M22" s="17"/>
    </row>
    <row r="23" spans="1:13" ht="15.75">
      <c r="A23" s="7" t="s">
        <v>77</v>
      </c>
      <c r="B23" s="29" t="s">
        <v>19</v>
      </c>
      <c r="C23" s="62" t="s">
        <v>50</v>
      </c>
      <c r="D23" s="159">
        <f>SUM(1:33!D24)</f>
        <v>4620000</v>
      </c>
      <c r="E23" s="85" t="s">
        <v>63</v>
      </c>
      <c r="F23" s="159">
        <f>SUM(1:33!F24)</f>
        <v>14300000</v>
      </c>
      <c r="G23" s="159">
        <f>SUM(1:33!G24)</f>
        <v>0</v>
      </c>
      <c r="H23" s="159">
        <f>SUM(1:33!H24)</f>
        <v>0</v>
      </c>
      <c r="I23" s="159">
        <f t="shared" si="4"/>
        <v>18920000</v>
      </c>
      <c r="J23" s="166">
        <f>+H23+G23</f>
        <v>0</v>
      </c>
      <c r="L23" s="14"/>
      <c r="M23" s="17"/>
    </row>
    <row r="24" spans="1:13" ht="18.75">
      <c r="A24" s="7" t="s">
        <v>77</v>
      </c>
      <c r="B24" s="29" t="s">
        <v>111</v>
      </c>
      <c r="C24" s="62" t="s">
        <v>50</v>
      </c>
      <c r="D24" s="159">
        <f>SUM(1:33!D25)</f>
        <v>11725000</v>
      </c>
      <c r="E24" s="88" t="s">
        <v>165</v>
      </c>
      <c r="F24" s="159">
        <f>SUM(1:33!F25)</f>
        <v>0</v>
      </c>
      <c r="G24" s="159">
        <f>SUM(1:33!G25)</f>
        <v>0</v>
      </c>
      <c r="H24" s="159">
        <f>SUM(1:33!H25)</f>
        <v>0</v>
      </c>
      <c r="I24" s="159">
        <f t="shared" si="4"/>
        <v>11725000</v>
      </c>
      <c r="J24" s="166">
        <f t="shared" si="5"/>
        <v>0</v>
      </c>
      <c r="L24" s="14"/>
      <c r="M24" s="17"/>
    </row>
    <row r="25" spans="1:13" ht="15.75">
      <c r="A25" s="98" t="s">
        <v>77</v>
      </c>
      <c r="B25" s="36" t="s">
        <v>20</v>
      </c>
      <c r="C25" s="11" t="s">
        <v>102</v>
      </c>
      <c r="D25" s="161">
        <f>SUM(1:33!D26)</f>
        <v>7886223</v>
      </c>
      <c r="E25" s="87" t="s">
        <v>64</v>
      </c>
      <c r="F25" s="161">
        <f>SUM(1:33!F26)</f>
        <v>0</v>
      </c>
      <c r="G25" s="161">
        <f>SUM(1:33!G26)</f>
        <v>0</v>
      </c>
      <c r="H25" s="161">
        <f>SUM(1:33!H26)</f>
        <v>0</v>
      </c>
      <c r="I25" s="161">
        <f t="shared" si="4"/>
        <v>7886223</v>
      </c>
      <c r="J25" s="167">
        <f t="shared" si="5"/>
        <v>0</v>
      </c>
      <c r="L25" s="14"/>
      <c r="M25" s="17"/>
    </row>
    <row r="26" spans="1:12" ht="18.75">
      <c r="A26" s="7" t="s">
        <v>77</v>
      </c>
      <c r="B26" s="54" t="s">
        <v>21</v>
      </c>
      <c r="C26" s="88" t="s">
        <v>165</v>
      </c>
      <c r="D26" s="159">
        <f>SUM(D22:D25)</f>
        <v>55916267</v>
      </c>
      <c r="E26" s="88" t="s">
        <v>165</v>
      </c>
      <c r="F26" s="159">
        <f>SUM(F22:F25)</f>
        <v>14300000</v>
      </c>
      <c r="G26" s="159">
        <f>SUM(G22:G25)</f>
        <v>2606425</v>
      </c>
      <c r="H26" s="159">
        <f>SUM(H22:H25)</f>
        <v>447970.48</v>
      </c>
      <c r="I26" s="159">
        <f>SUM(I22:I25)</f>
        <v>73270662.47999999</v>
      </c>
      <c r="J26" s="166">
        <f>SUM(J22:J25)</f>
        <v>3054395.48</v>
      </c>
      <c r="L26" s="14"/>
    </row>
    <row r="27" spans="1:13" ht="15.75">
      <c r="A27" s="7" t="s">
        <v>78</v>
      </c>
      <c r="B27" s="29" t="s">
        <v>22</v>
      </c>
      <c r="C27" s="62" t="s">
        <v>103</v>
      </c>
      <c r="D27" s="159">
        <f>SUM(1:33!D28)</f>
        <v>2338893</v>
      </c>
      <c r="E27" s="85" t="s">
        <v>64</v>
      </c>
      <c r="F27" s="159">
        <f>SUM(1:33!F28)</f>
        <v>0</v>
      </c>
      <c r="G27" s="159">
        <f>SUM(1:33!G28)</f>
        <v>0</v>
      </c>
      <c r="H27" s="159">
        <f>SUM(1:33!H28)</f>
        <v>317191</v>
      </c>
      <c r="I27" s="159">
        <f aca="true" t="shared" si="6" ref="I27">SUM(D27:H27)</f>
        <v>2656084</v>
      </c>
      <c r="J27" s="166">
        <f>+H27+G27+F27</f>
        <v>317191</v>
      </c>
      <c r="L27" s="14"/>
      <c r="M27" s="17"/>
    </row>
    <row r="28" spans="1:13" ht="15.75">
      <c r="A28" s="7" t="s">
        <v>79</v>
      </c>
      <c r="B28" s="29" t="s">
        <v>23</v>
      </c>
      <c r="C28" s="62" t="s">
        <v>104</v>
      </c>
      <c r="D28" s="159">
        <f>SUM(1:33!D29)</f>
        <v>15611526</v>
      </c>
      <c r="E28" s="85" t="s">
        <v>64</v>
      </c>
      <c r="F28" s="159">
        <f>SUM(1:33!F29)</f>
        <v>0</v>
      </c>
      <c r="G28" s="159">
        <f>SUM(1:33!G29)</f>
        <v>60577</v>
      </c>
      <c r="H28" s="159">
        <f>SUM(1:33!H29)</f>
        <v>1843963.76</v>
      </c>
      <c r="I28" s="159">
        <f aca="true" t="shared" si="7" ref="I28">SUM(D28:H28)</f>
        <v>17516066.76</v>
      </c>
      <c r="J28" s="166">
        <f>+H28+G28+F28</f>
        <v>1904540.76</v>
      </c>
      <c r="K28" s="14"/>
      <c r="L28" s="14"/>
      <c r="M28" s="17"/>
    </row>
    <row r="29" spans="1:13" ht="16.5" thickBot="1">
      <c r="A29" s="7" t="s">
        <v>80</v>
      </c>
      <c r="B29" s="29" t="s">
        <v>41</v>
      </c>
      <c r="C29" s="62" t="s">
        <v>105</v>
      </c>
      <c r="D29" s="159">
        <f>SUM(1:33!D30)</f>
        <v>467364</v>
      </c>
      <c r="E29" s="87" t="s">
        <v>64</v>
      </c>
      <c r="F29" s="159">
        <f>SUM(1:33!F30)</f>
        <v>0</v>
      </c>
      <c r="G29" s="159">
        <f>SUM(1:33!G30)</f>
        <v>0</v>
      </c>
      <c r="H29" s="159">
        <f>SUM(1:33!H30)</f>
        <v>52748</v>
      </c>
      <c r="I29" s="159">
        <f aca="true" t="shared" si="8" ref="I29">SUM(D29:H29)</f>
        <v>520112</v>
      </c>
      <c r="J29" s="166">
        <f>+H29+G29+F29</f>
        <v>52748</v>
      </c>
      <c r="L29" s="14"/>
      <c r="M29" s="17"/>
    </row>
    <row r="30" spans="1:13" ht="30.75">
      <c r="A30" s="136" t="s">
        <v>81</v>
      </c>
      <c r="B30" s="137" t="s">
        <v>106</v>
      </c>
      <c r="C30" s="138" t="s">
        <v>110</v>
      </c>
      <c r="D30" s="162">
        <f>SUM(1:33!D31)</f>
        <v>13468266</v>
      </c>
      <c r="E30" s="146" t="s">
        <v>64</v>
      </c>
      <c r="F30" s="162">
        <f>SUM(1:33!F31)</f>
        <v>0</v>
      </c>
      <c r="G30" s="162">
        <f>SUM(1:33!G31)</f>
        <v>-60577</v>
      </c>
      <c r="H30" s="162">
        <f>SUM(1:33!H31)</f>
        <v>0</v>
      </c>
      <c r="I30" s="162">
        <f aca="true" t="shared" si="9" ref="I30">SUM(D30:H30)</f>
        <v>13407689</v>
      </c>
      <c r="J30" s="168">
        <f>+H30+G30+F30</f>
        <v>-60577</v>
      </c>
      <c r="L30" s="14"/>
      <c r="M30" s="17"/>
    </row>
    <row r="31" spans="1:13" ht="31.5" thickBot="1">
      <c r="A31" s="139" t="s">
        <v>81</v>
      </c>
      <c r="B31" s="140" t="s">
        <v>166</v>
      </c>
      <c r="C31" s="141" t="s">
        <v>167</v>
      </c>
      <c r="D31" s="217" t="s">
        <v>165</v>
      </c>
      <c r="E31" s="145" t="s">
        <v>63</v>
      </c>
      <c r="F31" s="163">
        <f>SUM(1:33!F32)</f>
        <v>3300000</v>
      </c>
      <c r="G31" s="163">
        <f>SUM(1:33!G32)</f>
        <v>0</v>
      </c>
      <c r="H31" s="163">
        <f>SUM(1:33!H32)</f>
        <v>0</v>
      </c>
      <c r="I31" s="163">
        <f aca="true" t="shared" si="10" ref="I31">SUM(D31:H31)</f>
        <v>3300000</v>
      </c>
      <c r="J31" s="169">
        <f>+H31+G31</f>
        <v>0</v>
      </c>
      <c r="L31" s="14"/>
      <c r="M31" s="17"/>
    </row>
    <row r="32" spans="1:13" ht="18.75">
      <c r="A32" s="7" t="s">
        <v>82</v>
      </c>
      <c r="B32" s="29" t="s">
        <v>10</v>
      </c>
      <c r="C32" s="88" t="s">
        <v>165</v>
      </c>
      <c r="D32" s="159">
        <f>+D30+D29+D28+D27+D25+D22+D20+D17+D11+D10+D9</f>
        <v>150155274</v>
      </c>
      <c r="E32" s="88" t="s">
        <v>165</v>
      </c>
      <c r="F32" s="159">
        <f>+F30+F29+F28+F27+F25+F22+F20+F17+F11+F10+F9</f>
        <v>0</v>
      </c>
      <c r="G32" s="159">
        <f>+G30+G29+G28+G27+G25+G22+G20+G17+G11+G10+G9</f>
        <v>0</v>
      </c>
      <c r="H32" s="159">
        <f>+H30+H29+H28+H27+H25+H22+H20+H17+H11+H10+H9</f>
        <v>6853995</v>
      </c>
      <c r="I32" s="159">
        <f aca="true" t="shared" si="11" ref="I32:I36">SUM(D32:H32)</f>
        <v>157009269</v>
      </c>
      <c r="J32" s="166">
        <f>+J30+J29+J28+J27+J25+J22+J20+J17+J11+J10+J9</f>
        <v>6853995.000000001</v>
      </c>
      <c r="L32" s="14"/>
      <c r="M32" s="17"/>
    </row>
    <row r="33" spans="1:13" ht="18.75">
      <c r="A33" s="7" t="s">
        <v>82</v>
      </c>
      <c r="B33" s="29" t="s">
        <v>9</v>
      </c>
      <c r="C33" s="88" t="s">
        <v>165</v>
      </c>
      <c r="D33" s="159">
        <f>+D23+D18+D12+D19+D24</f>
        <v>34306000</v>
      </c>
      <c r="E33" s="88" t="s">
        <v>165</v>
      </c>
      <c r="F33" s="159">
        <f>+F23+F18+F12+F31</f>
        <v>17600000</v>
      </c>
      <c r="G33" s="159">
        <f>+G23+G18+G12</f>
        <v>0</v>
      </c>
      <c r="H33" s="159">
        <f>+H23+H18+H12</f>
        <v>0</v>
      </c>
      <c r="I33" s="159">
        <f t="shared" si="11"/>
        <v>51906000</v>
      </c>
      <c r="J33" s="166">
        <f>+J23+J18+J12+J31</f>
        <v>0</v>
      </c>
      <c r="L33" s="14"/>
      <c r="M33" s="17"/>
    </row>
    <row r="34" spans="1:13" ht="30.75">
      <c r="A34" s="7" t="s">
        <v>82</v>
      </c>
      <c r="B34" s="30" t="s">
        <v>52</v>
      </c>
      <c r="C34" s="88" t="s">
        <v>165</v>
      </c>
      <c r="D34" s="159">
        <f>+D13</f>
        <v>400000</v>
      </c>
      <c r="E34" s="88" t="s">
        <v>165</v>
      </c>
      <c r="F34" s="159">
        <f>+F13</f>
        <v>0</v>
      </c>
      <c r="G34" s="159">
        <f>+G13</f>
        <v>0</v>
      </c>
      <c r="H34" s="159">
        <f>+H13</f>
        <v>0</v>
      </c>
      <c r="I34" s="159">
        <f t="shared" si="11"/>
        <v>400000</v>
      </c>
      <c r="J34" s="166">
        <f>+J13</f>
        <v>0</v>
      </c>
      <c r="L34" s="14"/>
      <c r="M34" s="17"/>
    </row>
    <row r="35" spans="1:13" ht="18.75">
      <c r="A35" s="7" t="s">
        <v>82</v>
      </c>
      <c r="B35" s="28" t="s">
        <v>35</v>
      </c>
      <c r="C35" s="88" t="s">
        <v>165</v>
      </c>
      <c r="D35" s="159">
        <f>+D15</f>
        <v>1900000</v>
      </c>
      <c r="E35" s="88" t="s">
        <v>165</v>
      </c>
      <c r="F35" s="159">
        <f>+F15</f>
        <v>0</v>
      </c>
      <c r="G35" s="159">
        <f>+G15</f>
        <v>0</v>
      </c>
      <c r="H35" s="159">
        <f>+H15</f>
        <v>0</v>
      </c>
      <c r="I35" s="159">
        <f t="shared" si="11"/>
        <v>1900000</v>
      </c>
      <c r="J35" s="166">
        <f>+J15</f>
        <v>0</v>
      </c>
      <c r="L35" s="14"/>
      <c r="M35" s="17"/>
    </row>
    <row r="36" spans="1:13" ht="18" customHeight="1">
      <c r="A36" s="98" t="s">
        <v>82</v>
      </c>
      <c r="B36" s="60" t="s">
        <v>51</v>
      </c>
      <c r="C36" s="89" t="s">
        <v>165</v>
      </c>
      <c r="D36" s="161">
        <f>+D14</f>
        <v>1094000</v>
      </c>
      <c r="E36" s="89" t="s">
        <v>165</v>
      </c>
      <c r="F36" s="161">
        <f>+F14</f>
        <v>0</v>
      </c>
      <c r="G36" s="161">
        <f>+G14</f>
        <v>0</v>
      </c>
      <c r="H36" s="161">
        <f>+H14</f>
        <v>1000000</v>
      </c>
      <c r="I36" s="161">
        <f t="shared" si="11"/>
        <v>2094000</v>
      </c>
      <c r="J36" s="167">
        <f>+J14</f>
        <v>0</v>
      </c>
      <c r="L36" s="14"/>
      <c r="M36" s="17"/>
    </row>
    <row r="37" spans="1:13" s="2" customFormat="1" ht="19.5" thickBot="1">
      <c r="A37" s="99" t="s">
        <v>163</v>
      </c>
      <c r="B37" s="76" t="s">
        <v>83</v>
      </c>
      <c r="C37" s="90" t="s">
        <v>165</v>
      </c>
      <c r="D37" s="164">
        <f>SUM(D32:D36)</f>
        <v>187855274</v>
      </c>
      <c r="E37" s="90" t="s">
        <v>165</v>
      </c>
      <c r="F37" s="164">
        <f>SUM(F32:F36)</f>
        <v>17600000</v>
      </c>
      <c r="G37" s="164">
        <f>SUM(G32:G36)</f>
        <v>0</v>
      </c>
      <c r="H37" s="164">
        <f>SUM(H32:H36)</f>
        <v>7853995</v>
      </c>
      <c r="I37" s="164">
        <f>SUM(I32:I36)</f>
        <v>213309269</v>
      </c>
      <c r="J37" s="170">
        <f aca="true" t="shared" si="12" ref="J37">SUM(J32:J36)</f>
        <v>6853995.000000001</v>
      </c>
      <c r="L37" s="14"/>
      <c r="M37" s="17"/>
    </row>
    <row r="38" spans="1:12" ht="16.5" thickTop="1">
      <c r="A38" s="100" t="s">
        <v>34</v>
      </c>
      <c r="B38" s="29"/>
      <c r="C38" s="29"/>
      <c r="D38" s="229"/>
      <c r="E38" s="229"/>
      <c r="F38" s="229"/>
      <c r="G38" s="229"/>
      <c r="H38" s="229"/>
      <c r="I38" s="229"/>
      <c r="J38" s="230"/>
      <c r="K38" s="25"/>
      <c r="L38" s="25"/>
    </row>
    <row r="39" spans="1:12" ht="15">
      <c r="A39" s="5"/>
      <c r="B39" s="29"/>
      <c r="C39" s="29"/>
      <c r="D39" s="229"/>
      <c r="E39" s="229"/>
      <c r="F39" s="229"/>
      <c r="G39" s="229"/>
      <c r="H39" s="231"/>
      <c r="I39" s="229"/>
      <c r="J39" s="232"/>
      <c r="K39" s="25"/>
      <c r="L39" s="25"/>
    </row>
    <row r="40" spans="1:10" ht="15">
      <c r="A40" s="101" t="s">
        <v>109</v>
      </c>
      <c r="B40" s="29"/>
      <c r="C40" s="29"/>
      <c r="D40" s="29"/>
      <c r="E40" s="29"/>
      <c r="F40" s="29"/>
      <c r="G40" s="29"/>
      <c r="H40" s="50"/>
      <c r="I40" s="171">
        <f>SUM(1:33!I41)</f>
        <v>1734614</v>
      </c>
      <c r="J40" s="6"/>
    </row>
    <row r="41" spans="1:10" ht="15">
      <c r="A41" s="102"/>
      <c r="B41" s="29"/>
      <c r="C41" s="29"/>
      <c r="D41" s="29"/>
      <c r="E41" s="29"/>
      <c r="F41" s="29"/>
      <c r="G41" s="29"/>
      <c r="H41" s="42"/>
      <c r="I41" s="29"/>
      <c r="J41" s="6"/>
    </row>
    <row r="42" spans="1:10" ht="15">
      <c r="A42" s="102" t="s">
        <v>108</v>
      </c>
      <c r="B42" s="29"/>
      <c r="C42" s="29"/>
      <c r="D42" s="29"/>
      <c r="E42" s="29"/>
      <c r="F42" s="29"/>
      <c r="G42" s="51"/>
      <c r="H42" s="50"/>
      <c r="I42" s="171">
        <f>SUM(1:33!I43)</f>
        <v>6004800</v>
      </c>
      <c r="J42" s="6"/>
    </row>
    <row r="43" spans="1:10" ht="15.75" thickBot="1">
      <c r="A43" s="103"/>
      <c r="B43" s="13"/>
      <c r="C43" s="20"/>
      <c r="D43" s="20"/>
      <c r="E43" s="20"/>
      <c r="F43" s="20"/>
      <c r="G43" s="20"/>
      <c r="H43" s="20"/>
      <c r="I43" s="20"/>
      <c r="J43" s="21"/>
    </row>
    <row r="44" spans="1:10" ht="16.5" thickTop="1">
      <c r="A44" s="104" t="s">
        <v>36</v>
      </c>
      <c r="B44" s="59" t="s">
        <v>37</v>
      </c>
      <c r="C44" s="59" t="s">
        <v>7</v>
      </c>
      <c r="D44" s="61" t="s">
        <v>38</v>
      </c>
      <c r="E44" s="61"/>
      <c r="F44" s="61"/>
      <c r="G44" s="61"/>
      <c r="H44" s="29"/>
      <c r="I44" s="29"/>
      <c r="J44" s="6"/>
    </row>
    <row r="45" spans="1:10" ht="15">
      <c r="A45" s="105">
        <v>93.041</v>
      </c>
      <c r="B45" s="62">
        <v>2021</v>
      </c>
      <c r="C45" s="62" t="s">
        <v>149</v>
      </c>
      <c r="D45" s="31" t="s">
        <v>85</v>
      </c>
      <c r="E45" s="31"/>
      <c r="F45" s="28"/>
      <c r="G45" s="28"/>
      <c r="H45" s="28"/>
      <c r="I45" s="29"/>
      <c r="J45" s="6"/>
    </row>
    <row r="46" spans="1:10" ht="15">
      <c r="A46" s="105">
        <v>93.042</v>
      </c>
      <c r="B46" s="62">
        <v>2021</v>
      </c>
      <c r="C46" s="62" t="s">
        <v>150</v>
      </c>
      <c r="D46" s="31" t="s">
        <v>84</v>
      </c>
      <c r="E46" s="31"/>
      <c r="F46" s="28"/>
      <c r="G46" s="28"/>
      <c r="H46" s="28"/>
      <c r="I46" s="29"/>
      <c r="J46" s="6"/>
    </row>
    <row r="47" spans="1:10" ht="15">
      <c r="A47" s="105">
        <v>93.043</v>
      </c>
      <c r="B47" s="62">
        <v>2021</v>
      </c>
      <c r="C47" s="62" t="s">
        <v>151</v>
      </c>
      <c r="D47" s="31" t="s">
        <v>89</v>
      </c>
      <c r="E47" s="31"/>
      <c r="F47" s="28"/>
      <c r="G47" s="28"/>
      <c r="H47" s="31"/>
      <c r="I47" s="29"/>
      <c r="J47" s="6"/>
    </row>
    <row r="48" spans="1:10" ht="15">
      <c r="A48" s="105">
        <v>93.044</v>
      </c>
      <c r="B48" s="62">
        <v>2021</v>
      </c>
      <c r="C48" s="62" t="s">
        <v>152</v>
      </c>
      <c r="D48" s="32" t="s">
        <v>90</v>
      </c>
      <c r="E48" s="32"/>
      <c r="F48" s="29"/>
      <c r="G48" s="29"/>
      <c r="H48" s="29"/>
      <c r="I48" s="29"/>
      <c r="J48" s="6"/>
    </row>
    <row r="49" spans="1:10" ht="15">
      <c r="A49" s="105">
        <v>93.045</v>
      </c>
      <c r="B49" s="62">
        <v>2021</v>
      </c>
      <c r="C49" s="62" t="s">
        <v>153</v>
      </c>
      <c r="D49" s="31" t="s">
        <v>86</v>
      </c>
      <c r="E49" s="31"/>
      <c r="F49" s="28"/>
      <c r="G49" s="28"/>
      <c r="H49" s="28"/>
      <c r="I49" s="29"/>
      <c r="J49" s="6"/>
    </row>
    <row r="50" spans="1:10" ht="15">
      <c r="A50" s="105">
        <v>93.045</v>
      </c>
      <c r="B50" s="62">
        <v>2021</v>
      </c>
      <c r="C50" s="62" t="s">
        <v>154</v>
      </c>
      <c r="D50" s="31" t="s">
        <v>88</v>
      </c>
      <c r="E50" s="31"/>
      <c r="F50" s="28"/>
      <c r="G50" s="28"/>
      <c r="H50" s="28"/>
      <c r="I50" s="29"/>
      <c r="J50" s="6"/>
    </row>
    <row r="51" spans="1:10" ht="15">
      <c r="A51" s="105">
        <v>93.052</v>
      </c>
      <c r="B51" s="62">
        <v>2021</v>
      </c>
      <c r="C51" s="62" t="s">
        <v>155</v>
      </c>
      <c r="D51" s="31" t="s">
        <v>87</v>
      </c>
      <c r="E51" s="31"/>
      <c r="F51" s="28"/>
      <c r="G51" s="28"/>
      <c r="H51" s="28"/>
      <c r="I51" s="29"/>
      <c r="J51" s="6"/>
    </row>
    <row r="52" spans="1:10" ht="15.75" thickBot="1">
      <c r="A52" s="106">
        <v>93.053</v>
      </c>
      <c r="B52" s="63">
        <v>2021</v>
      </c>
      <c r="C52" s="63" t="s">
        <v>156</v>
      </c>
      <c r="D52" s="56" t="s">
        <v>164</v>
      </c>
      <c r="E52" s="56"/>
      <c r="F52" s="57"/>
      <c r="G52" s="57"/>
      <c r="H52" s="57"/>
      <c r="I52" s="107"/>
      <c r="J52" s="78"/>
    </row>
    <row r="53" spans="1:10" ht="15.75">
      <c r="A53" s="59"/>
      <c r="B53" s="59"/>
      <c r="C53" s="59"/>
      <c r="D53" s="59"/>
      <c r="E53" s="61"/>
      <c r="F53" s="61"/>
      <c r="G53" s="61"/>
      <c r="H53" s="29"/>
      <c r="I53" s="29"/>
      <c r="J53" s="29"/>
    </row>
    <row r="54" spans="1:4" ht="18">
      <c r="A54" s="29" t="s">
        <v>157</v>
      </c>
      <c r="B54" s="10"/>
      <c r="C54" s="10"/>
      <c r="D54" s="10"/>
    </row>
    <row r="55" ht="18">
      <c r="A55" s="32" t="s">
        <v>159</v>
      </c>
    </row>
    <row r="56" ht="18">
      <c r="A56" s="29" t="s">
        <v>172</v>
      </c>
    </row>
  </sheetData>
  <hyperlinks>
    <hyperlink ref="E9" location="'Statewide Summary'!A55" display="(b)"/>
    <hyperlink ref="E12" location="'Statewide Summary'!A54" display="(a)"/>
    <hyperlink ref="E10" location="'Statewide Summary'!A55" display="(b)"/>
    <hyperlink ref="E11" location="'Statewide Summary'!A55" display="(b)"/>
    <hyperlink ref="E17" location="'Statewide Summary'!A55" display="(b)"/>
    <hyperlink ref="E20" location="'Statewide Summary'!A55" display="(b)"/>
    <hyperlink ref="E22" location="'Statewide Summary'!A55" display="(b)"/>
    <hyperlink ref="E25" location="'Statewide Summary'!A55" display="(b)"/>
    <hyperlink ref="E27" location="'Statewide Summary'!A55" display="(b)"/>
    <hyperlink ref="E28" location="'Statewide Summary'!A55" display="(b)"/>
    <hyperlink ref="E29" location="'Statewide Summary'!A55" display="(b)"/>
    <hyperlink ref="E30" location="'Statewide Summary'!A55" display="(b)"/>
    <hyperlink ref="E13" location="'Statewide Summary'!A54" display="(a)"/>
    <hyperlink ref="E14" location="'Statewide Summary'!A54" display="(a)"/>
    <hyperlink ref="E15" location="'Statewide Summary'!A54" display="(a)"/>
    <hyperlink ref="E18" location="'Statewide Summary'!A54" display="(a)"/>
    <hyperlink ref="E23" location="'Statewide Summary'!A54" display="(a)"/>
    <hyperlink ref="E31" location="'Statewide Summary'!A54" display="(a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J14 J16 I21:J21 J23 I26:J26 I32 I34:I36" formula="1"/>
  </ignoredErrors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122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44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1359458</v>
      </c>
      <c r="E10" s="152" t="s">
        <v>64</v>
      </c>
      <c r="F10" s="172">
        <v>258</v>
      </c>
      <c r="G10" s="193" t="s">
        <v>165</v>
      </c>
      <c r="H10" s="220">
        <v>70485</v>
      </c>
      <c r="I10" s="160">
        <f>SUM(D10:H10)</f>
        <v>1430201</v>
      </c>
      <c r="J10" s="194">
        <f>+G10+H10</f>
        <v>70485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38669</v>
      </c>
      <c r="E11" s="85" t="s">
        <v>64</v>
      </c>
      <c r="F11" s="195" t="s">
        <v>165</v>
      </c>
      <c r="G11" s="195" t="s">
        <v>165</v>
      </c>
      <c r="H11" s="212">
        <v>8656</v>
      </c>
      <c r="I11" s="159">
        <f aca="true" t="shared" si="0" ref="I11:I16">SUM(D11:H11)</f>
        <v>47325</v>
      </c>
      <c r="J11" s="166">
        <f>+G11+H11</f>
        <v>8656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57826</v>
      </c>
      <c r="E12" s="85" t="s">
        <v>64</v>
      </c>
      <c r="F12" s="195" t="s">
        <v>165</v>
      </c>
      <c r="G12" s="195" t="s">
        <v>165</v>
      </c>
      <c r="H12" s="212">
        <v>5342</v>
      </c>
      <c r="I12" s="159">
        <f t="shared" si="0"/>
        <v>63168</v>
      </c>
      <c r="J12" s="166">
        <f>+G12+H12</f>
        <v>5342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305314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305314</v>
      </c>
      <c r="J13" s="166">
        <f aca="true" t="shared" si="1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15184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15184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52831</v>
      </c>
      <c r="E15" s="85" t="s">
        <v>63</v>
      </c>
      <c r="F15" s="195" t="s">
        <v>165</v>
      </c>
      <c r="G15" s="195" t="s">
        <v>165</v>
      </c>
      <c r="H15" s="173">
        <v>48293</v>
      </c>
      <c r="I15" s="159">
        <f t="shared" si="0"/>
        <v>101124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72125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72125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541949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62291</v>
      </c>
      <c r="I17" s="159">
        <f>SUM(I11:I16)</f>
        <v>604240</v>
      </c>
      <c r="J17" s="166">
        <f>SUM(J11:J16)</f>
        <v>13998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1704086</v>
      </c>
      <c r="E18" s="85" t="s">
        <v>64</v>
      </c>
      <c r="F18" s="173">
        <v>324</v>
      </c>
      <c r="G18" s="212">
        <v>-583917</v>
      </c>
      <c r="H18" s="212">
        <v>49806</v>
      </c>
      <c r="I18" s="159">
        <f>SUM(D18:H18)</f>
        <v>1170299</v>
      </c>
      <c r="J18" s="166">
        <f>+G18+H18</f>
        <v>-534111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152733</v>
      </c>
      <c r="E19" s="85" t="s">
        <v>63</v>
      </c>
      <c r="F19" s="173">
        <v>2780</v>
      </c>
      <c r="G19" s="195" t="s">
        <v>165</v>
      </c>
      <c r="H19" s="195" t="s">
        <v>165</v>
      </c>
      <c r="I19" s="159">
        <f aca="true" t="shared" si="2" ref="I19:I21">SUM(D19:H19)</f>
        <v>155513</v>
      </c>
      <c r="J19" s="166">
        <f>+G19+H19</f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214092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214092</v>
      </c>
      <c r="J20" s="166">
        <f>+G20+H20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120262</v>
      </c>
      <c r="E21" s="152" t="s">
        <v>64</v>
      </c>
      <c r="F21" s="172">
        <v>19071</v>
      </c>
      <c r="G21" s="193" t="s">
        <v>165</v>
      </c>
      <c r="H21" s="193" t="s">
        <v>165</v>
      </c>
      <c r="I21" s="160">
        <f t="shared" si="2"/>
        <v>139333</v>
      </c>
      <c r="J21" s="194">
        <f>+G21+H21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2191173</v>
      </c>
      <c r="E22" s="91" t="s">
        <v>165</v>
      </c>
      <c r="F22" s="159">
        <f>SUM(F18:F21)</f>
        <v>22175</v>
      </c>
      <c r="G22" s="159">
        <f>SUM(G18:G21)</f>
        <v>-583917</v>
      </c>
      <c r="H22" s="159">
        <f>SUM(H18:H21)</f>
        <v>49806</v>
      </c>
      <c r="I22" s="159">
        <f>SUM(I18:I21)</f>
        <v>1679237</v>
      </c>
      <c r="J22" s="166">
        <f>SUM(J18:J21)</f>
        <v>-534111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1378882</v>
      </c>
      <c r="E23" s="85" t="s">
        <v>64</v>
      </c>
      <c r="F23" s="173">
        <v>262</v>
      </c>
      <c r="G23" s="212">
        <v>583917</v>
      </c>
      <c r="H23" s="212">
        <v>1848</v>
      </c>
      <c r="I23" s="159">
        <f aca="true" t="shared" si="3" ref="I23:I26">SUM(D23:H23)</f>
        <v>1964909</v>
      </c>
      <c r="J23" s="166">
        <f>+G23+H23</f>
        <v>585765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177587</v>
      </c>
      <c r="E24" s="85" t="s">
        <v>63</v>
      </c>
      <c r="F24" s="173">
        <v>574491</v>
      </c>
      <c r="G24" s="195" t="s">
        <v>165</v>
      </c>
      <c r="H24" s="195" t="s">
        <v>165</v>
      </c>
      <c r="I24" s="159">
        <f t="shared" si="3"/>
        <v>752078</v>
      </c>
      <c r="J24" s="166">
        <f>+G24+H24</f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434671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434671</v>
      </c>
      <c r="J25" s="166">
        <f>+G25+H25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349742</v>
      </c>
      <c r="E26" s="152" t="s">
        <v>64</v>
      </c>
      <c r="F26" s="174">
        <v>54230</v>
      </c>
      <c r="G26" s="193" t="s">
        <v>165</v>
      </c>
      <c r="H26" s="193" t="s">
        <v>165</v>
      </c>
      <c r="I26" s="161">
        <f t="shared" si="3"/>
        <v>403972</v>
      </c>
      <c r="J26" s="194">
        <f>+G26+H26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2340882</v>
      </c>
      <c r="E27" s="91" t="s">
        <v>165</v>
      </c>
      <c r="F27" s="159">
        <f>SUM(F23:F26)</f>
        <v>628983</v>
      </c>
      <c r="G27" s="159">
        <f>SUM(G23:G26)</f>
        <v>583917</v>
      </c>
      <c r="H27" s="159">
        <f>SUM(H23:H26)</f>
        <v>1848</v>
      </c>
      <c r="I27" s="159">
        <f>SUM(I23:I26)</f>
        <v>3555630</v>
      </c>
      <c r="J27" s="166">
        <f>SUM(J23:J26)</f>
        <v>585765</v>
      </c>
      <c r="L27" s="14"/>
    </row>
    <row r="28" spans="1:13" ht="18.75" customHeight="1">
      <c r="A28" s="7" t="s">
        <v>78</v>
      </c>
      <c r="B28" s="29" t="s">
        <v>22</v>
      </c>
      <c r="C28" s="62" t="s">
        <v>103</v>
      </c>
      <c r="D28" s="173">
        <v>101684</v>
      </c>
      <c r="E28" s="85" t="s">
        <v>64</v>
      </c>
      <c r="F28" s="195" t="s">
        <v>165</v>
      </c>
      <c r="G28" s="195" t="s">
        <v>165</v>
      </c>
      <c r="H28" s="212">
        <v>12628</v>
      </c>
      <c r="I28" s="159">
        <f aca="true" t="shared" si="4" ref="I28">SUM(D28:H28)</f>
        <v>114312</v>
      </c>
      <c r="J28" s="166">
        <f>+G28+H28</f>
        <v>12628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680724</v>
      </c>
      <c r="E29" s="85" t="s">
        <v>64</v>
      </c>
      <c r="F29" s="195" t="s">
        <v>165</v>
      </c>
      <c r="G29" s="195" t="s">
        <v>165</v>
      </c>
      <c r="H29" s="212">
        <v>63031</v>
      </c>
      <c r="I29" s="159">
        <f aca="true" t="shared" si="5" ref="I29">SUM(D29:H29)</f>
        <v>743755</v>
      </c>
      <c r="J29" s="166">
        <f>+G29+H29</f>
        <v>63031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20379</v>
      </c>
      <c r="E30" s="145" t="s">
        <v>64</v>
      </c>
      <c r="F30" s="196" t="s">
        <v>165</v>
      </c>
      <c r="G30" s="196" t="s">
        <v>165</v>
      </c>
      <c r="H30" s="222">
        <v>1980</v>
      </c>
      <c r="I30" s="197">
        <f aca="true" t="shared" si="6" ref="I30">SUM(D30:H30)</f>
        <v>22359</v>
      </c>
      <c r="J30" s="198">
        <f>+G30+H30</f>
        <v>1980</v>
      </c>
      <c r="L30" s="14"/>
      <c r="M30" s="17"/>
    </row>
    <row r="31" spans="1:13" ht="30.75">
      <c r="A31" s="142" t="s">
        <v>81</v>
      </c>
      <c r="B31" s="143" t="s">
        <v>106</v>
      </c>
      <c r="C31" s="138" t="s">
        <v>110</v>
      </c>
      <c r="D31" s="208">
        <v>567468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62">
        <f aca="true" t="shared" si="7" ref="I31">SUM(D31:H31)</f>
        <v>567468</v>
      </c>
      <c r="J31" s="206">
        <f>+G31+H31</f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207">
        <v>100000</v>
      </c>
      <c r="G32" s="196" t="s">
        <v>165</v>
      </c>
      <c r="H32" s="196" t="s">
        <v>165</v>
      </c>
      <c r="I32" s="197">
        <f aca="true" t="shared" si="8" ref="I32">SUM(D32:H32)</f>
        <v>100000</v>
      </c>
      <c r="J32" s="169">
        <f>+G32+H32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6379180</v>
      </c>
      <c r="E33" s="91" t="s">
        <v>165</v>
      </c>
      <c r="F33" s="159">
        <f>+F31+F30+F29+F28+F23+F26+F18+F21+F10+F11+F12</f>
        <v>74145</v>
      </c>
      <c r="G33" s="195" t="s">
        <v>165</v>
      </c>
      <c r="H33" s="212">
        <f>+H31+H30+H29+H28+H23+H26+H18+H21+H10+H11+H12</f>
        <v>213776</v>
      </c>
      <c r="I33" s="159">
        <f aca="true" t="shared" si="9" ref="I33:I37">SUM(D33:H33)</f>
        <v>6667101</v>
      </c>
      <c r="J33" s="166">
        <f>+J31+J30+J29+J28+J23+J26+J18+J21+J10+J11+J12</f>
        <v>213776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1284397</v>
      </c>
      <c r="E34" s="91" t="s">
        <v>165</v>
      </c>
      <c r="F34" s="159">
        <f>+F13+F19+F24+F20+F25+F32</f>
        <v>677271</v>
      </c>
      <c r="G34" s="195" t="s">
        <v>165</v>
      </c>
      <c r="H34" s="195" t="s">
        <v>165</v>
      </c>
      <c r="I34" s="159">
        <f t="shared" si="9"/>
        <v>1961668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15184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9"/>
        <v>15184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72125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9"/>
        <v>72125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52831</v>
      </c>
      <c r="E37" s="92" t="s">
        <v>165</v>
      </c>
      <c r="F37" s="193" t="s">
        <v>165</v>
      </c>
      <c r="G37" s="193" t="s">
        <v>165</v>
      </c>
      <c r="H37" s="161">
        <f>+H15</f>
        <v>48293</v>
      </c>
      <c r="I37" s="161">
        <f t="shared" si="9"/>
        <v>101124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0" ref="D38:J38">SUM(D33:D37)</f>
        <v>7803717</v>
      </c>
      <c r="E38" s="94" t="s">
        <v>165</v>
      </c>
      <c r="F38" s="164">
        <f t="shared" si="10"/>
        <v>751416</v>
      </c>
      <c r="G38" s="164">
        <f aca="true" t="shared" si="11" ref="G38">SUM(G33:G37)</f>
        <v>0</v>
      </c>
      <c r="H38" s="164">
        <f t="shared" si="10"/>
        <v>262069</v>
      </c>
      <c r="I38" s="164">
        <f t="shared" si="10"/>
        <v>8817202</v>
      </c>
      <c r="J38" s="170">
        <f t="shared" si="10"/>
        <v>213776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73086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261369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9'!A55" display="(b)"/>
    <hyperlink ref="E13" location="'9'!A54" display="(a)"/>
    <hyperlink ref="E14" location="'9'!A54" display="(a)"/>
    <hyperlink ref="E15" location="'9'!A54" display="(a)"/>
    <hyperlink ref="E16" location="'9'!A54" display="(a)"/>
    <hyperlink ref="E19" location="'9'!A54" display="(a)"/>
    <hyperlink ref="E24" location="'9'!A54" display="(a)"/>
    <hyperlink ref="E32" location="'9'!A54" display="(a)"/>
    <hyperlink ref="E11" location="'9'!A55" display="(b)"/>
    <hyperlink ref="E12" location="'9'!A55" display="(b)"/>
    <hyperlink ref="E18" location="'9'!A55" display="(b)"/>
    <hyperlink ref="E21" location="'9'!A55" display="(b)"/>
    <hyperlink ref="E23" location="'9'!A55" display="(b)"/>
    <hyperlink ref="E26" location="'9'!A55" display="(b)"/>
    <hyperlink ref="E28" location="'9'!A55" display="(b)"/>
    <hyperlink ref="E29" location="'9'!A55" display="(b)"/>
    <hyperlink ref="E30" location="'9'!A55" display="(b)"/>
    <hyperlink ref="E31" location="'9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 t="s">
        <v>6</v>
      </c>
      <c r="J1" s="120" t="s">
        <v>123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65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1492693</v>
      </c>
      <c r="E10" s="152" t="s">
        <v>64</v>
      </c>
      <c r="F10" s="172">
        <v>284</v>
      </c>
      <c r="G10" s="220">
        <v>1090044</v>
      </c>
      <c r="H10" s="220">
        <v>153982</v>
      </c>
      <c r="I10" s="160">
        <f>SUM(D10:H10)</f>
        <v>2737003</v>
      </c>
      <c r="J10" s="194">
        <f>+G10+H10</f>
        <v>1244026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37971</v>
      </c>
      <c r="E11" s="85" t="s">
        <v>64</v>
      </c>
      <c r="F11" s="195" t="s">
        <v>165</v>
      </c>
      <c r="G11" s="195" t="s">
        <v>165</v>
      </c>
      <c r="H11" s="212">
        <v>8289</v>
      </c>
      <c r="I11" s="159">
        <f aca="true" t="shared" si="0" ref="I11:I16">SUM(D11:H11)</f>
        <v>46260</v>
      </c>
      <c r="J11" s="166">
        <f>+G11+H11</f>
        <v>8289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56783</v>
      </c>
      <c r="E12" s="85" t="s">
        <v>64</v>
      </c>
      <c r="F12" s="195" t="s">
        <v>165</v>
      </c>
      <c r="G12" s="195" t="s">
        <v>165</v>
      </c>
      <c r="H12" s="212">
        <v>8091</v>
      </c>
      <c r="I12" s="159">
        <f t="shared" si="0"/>
        <v>64874</v>
      </c>
      <c r="J12" s="166">
        <f>+G12+H12</f>
        <v>8091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296390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296390</v>
      </c>
      <c r="J13" s="166">
        <f aca="true" t="shared" si="1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14648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14648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48207</v>
      </c>
      <c r="E15" s="85" t="s">
        <v>63</v>
      </c>
      <c r="F15" s="195" t="s">
        <v>165</v>
      </c>
      <c r="G15" s="195" t="s">
        <v>165</v>
      </c>
      <c r="H15" s="173">
        <v>44064</v>
      </c>
      <c r="I15" s="159">
        <f t="shared" si="0"/>
        <v>92271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69576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69576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523575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60444</v>
      </c>
      <c r="I17" s="159">
        <f>SUM(I11:I16)</f>
        <v>584019</v>
      </c>
      <c r="J17" s="166">
        <f>SUM(J11:J16)</f>
        <v>16380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1871098</v>
      </c>
      <c r="E18" s="85" t="s">
        <v>64</v>
      </c>
      <c r="F18" s="173">
        <v>355</v>
      </c>
      <c r="G18" s="212">
        <v>-609354</v>
      </c>
      <c r="H18" s="212">
        <v>41843</v>
      </c>
      <c r="I18" s="159">
        <f>SUM(D18:H18)</f>
        <v>1303942</v>
      </c>
      <c r="J18" s="166">
        <f aca="true" t="shared" si="2" ref="J18:J21">+G18+H18</f>
        <v>-567511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168053</v>
      </c>
      <c r="E19" s="85" t="s">
        <v>63</v>
      </c>
      <c r="F19" s="173">
        <v>3444</v>
      </c>
      <c r="G19" s="195" t="s">
        <v>165</v>
      </c>
      <c r="H19" s="195" t="s">
        <v>165</v>
      </c>
      <c r="I19" s="159">
        <f aca="true" t="shared" si="3" ref="I19:I21">SUM(D19:H19)</f>
        <v>171497</v>
      </c>
      <c r="J19" s="166">
        <f t="shared" si="2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233619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3"/>
        <v>233619</v>
      </c>
      <c r="J20" s="166">
        <f t="shared" si="2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421619</v>
      </c>
      <c r="E21" s="152" t="s">
        <v>64</v>
      </c>
      <c r="F21" s="172">
        <v>71134</v>
      </c>
      <c r="G21" s="193" t="s">
        <v>165</v>
      </c>
      <c r="H21" s="193" t="s">
        <v>165</v>
      </c>
      <c r="I21" s="160">
        <f t="shared" si="3"/>
        <v>492753</v>
      </c>
      <c r="J21" s="194">
        <f t="shared" si="2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2694389</v>
      </c>
      <c r="E22" s="91" t="s">
        <v>165</v>
      </c>
      <c r="F22" s="159">
        <f>SUM(F18:F21)</f>
        <v>74933</v>
      </c>
      <c r="G22" s="159">
        <f>SUM(G18:G21)</f>
        <v>-609354</v>
      </c>
      <c r="H22" s="159">
        <f>SUM(H18:H21)</f>
        <v>41843</v>
      </c>
      <c r="I22" s="159">
        <f>SUM(I18:I21)</f>
        <v>2201811</v>
      </c>
      <c r="J22" s="166">
        <f>SUM(J18:J21)</f>
        <v>-567511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1514022</v>
      </c>
      <c r="E23" s="85" t="s">
        <v>64</v>
      </c>
      <c r="F23" s="173">
        <v>287</v>
      </c>
      <c r="G23" s="212">
        <v>-480690</v>
      </c>
      <c r="H23" s="212">
        <v>43046</v>
      </c>
      <c r="I23" s="159">
        <f aca="true" t="shared" si="4" ref="I23:I26">SUM(D23:H23)</f>
        <v>1076665</v>
      </c>
      <c r="J23" s="166">
        <f aca="true" t="shared" si="5" ref="J23:J26">+G23+H23</f>
        <v>-437644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196064</v>
      </c>
      <c r="E24" s="85" t="s">
        <v>63</v>
      </c>
      <c r="F24" s="173">
        <v>642315</v>
      </c>
      <c r="G24" s="195" t="s">
        <v>165</v>
      </c>
      <c r="H24" s="195" t="s">
        <v>165</v>
      </c>
      <c r="I24" s="159">
        <f t="shared" si="4"/>
        <v>838379</v>
      </c>
      <c r="J24" s="166">
        <f t="shared" si="5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474318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4"/>
        <v>474318</v>
      </c>
      <c r="J25" s="166">
        <f t="shared" si="5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380373</v>
      </c>
      <c r="E26" s="152" t="s">
        <v>64</v>
      </c>
      <c r="F26" s="174">
        <v>64786</v>
      </c>
      <c r="G26" s="193" t="s">
        <v>165</v>
      </c>
      <c r="H26" s="193" t="s">
        <v>165</v>
      </c>
      <c r="I26" s="161">
        <f t="shared" si="4"/>
        <v>445159</v>
      </c>
      <c r="J26" s="194">
        <f t="shared" si="5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2564777</v>
      </c>
      <c r="E27" s="91" t="s">
        <v>165</v>
      </c>
      <c r="F27" s="159">
        <f>SUM(F23:F26)</f>
        <v>707388</v>
      </c>
      <c r="G27" s="159">
        <f>SUM(G23:G26)</f>
        <v>-480690</v>
      </c>
      <c r="H27" s="159">
        <f>SUM(H23:H26)</f>
        <v>43046</v>
      </c>
      <c r="I27" s="159">
        <f>SUM(I23:I26)</f>
        <v>2834521</v>
      </c>
      <c r="J27" s="166">
        <f>SUM(J23:J26)</f>
        <v>-437644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111036</v>
      </c>
      <c r="E28" s="85" t="s">
        <v>64</v>
      </c>
      <c r="F28" s="195" t="s">
        <v>165</v>
      </c>
      <c r="G28" s="195" t="s">
        <v>165</v>
      </c>
      <c r="H28" s="212">
        <v>18706</v>
      </c>
      <c r="I28" s="159">
        <f aca="true" t="shared" si="6" ref="I28">SUM(D28:H28)</f>
        <v>129742</v>
      </c>
      <c r="J28" s="166">
        <f aca="true" t="shared" si="7" ref="J28:J32">+G28+H28</f>
        <v>18706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747440</v>
      </c>
      <c r="E29" s="85" t="s">
        <v>64</v>
      </c>
      <c r="F29" s="195" t="s">
        <v>165</v>
      </c>
      <c r="G29" s="212">
        <v>17909</v>
      </c>
      <c r="H29" s="212">
        <v>108148</v>
      </c>
      <c r="I29" s="159">
        <f aca="true" t="shared" si="8" ref="I29">SUM(D29:H29)</f>
        <v>873497</v>
      </c>
      <c r="J29" s="166">
        <f t="shared" si="7"/>
        <v>126057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22376</v>
      </c>
      <c r="E30" s="145" t="s">
        <v>64</v>
      </c>
      <c r="F30" s="196" t="s">
        <v>165</v>
      </c>
      <c r="G30" s="196" t="s">
        <v>165</v>
      </c>
      <c r="H30" s="222">
        <v>3283</v>
      </c>
      <c r="I30" s="197">
        <f aca="true" t="shared" si="9" ref="I30">SUM(D30:H30)</f>
        <v>25659</v>
      </c>
      <c r="J30" s="198">
        <f t="shared" si="7"/>
        <v>3283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622906</v>
      </c>
      <c r="E31" s="85" t="s">
        <v>64</v>
      </c>
      <c r="F31" s="195" t="s">
        <v>165</v>
      </c>
      <c r="G31" s="212">
        <v>-17909</v>
      </c>
      <c r="H31" s="195" t="s">
        <v>165</v>
      </c>
      <c r="I31" s="159">
        <f aca="true" t="shared" si="10" ref="I31">SUM(D31:H31)</f>
        <v>604997</v>
      </c>
      <c r="J31" s="166">
        <f t="shared" si="7"/>
        <v>-17909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1" ref="I32">SUM(D32:H32)</f>
        <v>100000</v>
      </c>
      <c r="J32" s="169">
        <f t="shared" si="7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7278317</v>
      </c>
      <c r="E33" s="91" t="s">
        <v>165</v>
      </c>
      <c r="F33" s="159">
        <f>+F31+F30+F29+F28+F23+F26+F18+F21+F10+F11+F12</f>
        <v>136846</v>
      </c>
      <c r="G33" s="212"/>
      <c r="H33" s="212">
        <f>+H31+H30+H29+H28+H23+H26+H18+H21+H10+H11+H12</f>
        <v>385388</v>
      </c>
      <c r="I33" s="159">
        <f aca="true" t="shared" si="12" ref="I33:I37">SUM(D33:H33)</f>
        <v>7800551</v>
      </c>
      <c r="J33" s="166">
        <f>+J31+J30+J29+J28+J23+J26+J18+J21+J10+J11+J12</f>
        <v>385388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1368444</v>
      </c>
      <c r="E34" s="91" t="s">
        <v>165</v>
      </c>
      <c r="F34" s="159">
        <f>+F13+F19+F24+F20+F25+F32</f>
        <v>745759</v>
      </c>
      <c r="G34" s="195" t="s">
        <v>165</v>
      </c>
      <c r="H34" s="195" t="s">
        <v>165</v>
      </c>
      <c r="I34" s="159">
        <f t="shared" si="12"/>
        <v>2114203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14648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14648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69576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69576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48207</v>
      </c>
      <c r="E37" s="92" t="s">
        <v>165</v>
      </c>
      <c r="F37" s="193" t="s">
        <v>165</v>
      </c>
      <c r="G37" s="193" t="s">
        <v>165</v>
      </c>
      <c r="H37" s="161">
        <f>+H15</f>
        <v>44064</v>
      </c>
      <c r="I37" s="161">
        <f t="shared" si="12"/>
        <v>92271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3" ref="D38:J38">SUM(D33:D37)</f>
        <v>8779192</v>
      </c>
      <c r="E38" s="94" t="s">
        <v>165</v>
      </c>
      <c r="F38" s="164">
        <f t="shared" si="13"/>
        <v>882605</v>
      </c>
      <c r="G38" s="164">
        <f aca="true" t="shared" si="14" ref="G38">SUM(G33:G37)</f>
        <v>0</v>
      </c>
      <c r="H38" s="164">
        <f t="shared" si="13"/>
        <v>429452</v>
      </c>
      <c r="I38" s="164">
        <f t="shared" si="13"/>
        <v>10091249</v>
      </c>
      <c r="J38" s="170">
        <f t="shared" si="13"/>
        <v>385388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80226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286985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0'!A55" display="(b)"/>
    <hyperlink ref="E13" location="'10'!A54" display="(a)"/>
    <hyperlink ref="E14" location="'10'!A54" display="(a)"/>
    <hyperlink ref="E15" location="'10'!A54" display="(a)"/>
    <hyperlink ref="E16" location="'10'!A54" display="(a)"/>
    <hyperlink ref="E19" location="'10'!A54" display="(a)"/>
    <hyperlink ref="E24" location="'10'!A54" display="(a)"/>
    <hyperlink ref="E32" location="'10'!A54" display="(a)"/>
    <hyperlink ref="E11" location="'10'!A55" display="(b)"/>
    <hyperlink ref="E12" location="'10'!A55" display="(b)"/>
    <hyperlink ref="E18" location="'10'!A55" display="(b)"/>
    <hyperlink ref="E21" location="'10'!A55" display="(b)"/>
    <hyperlink ref="E23" location="'10'!A55" display="(b)"/>
    <hyperlink ref="E26" location="'10'!A55" display="(b)"/>
    <hyperlink ref="E28" location="'10'!A55" display="(b)"/>
    <hyperlink ref="E29" location="'10'!A55" display="(b)"/>
    <hyperlink ref="E30" location="'10'!A55" display="(b)"/>
    <hyperlink ref="E31" location="'10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4" width="15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 t="s">
        <v>6</v>
      </c>
      <c r="J1" s="120" t="s">
        <v>124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24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558644</v>
      </c>
      <c r="E10" s="152" t="s">
        <v>64</v>
      </c>
      <c r="F10" s="172">
        <v>106</v>
      </c>
      <c r="G10" s="220">
        <v>300000</v>
      </c>
      <c r="H10" s="220">
        <v>55267</v>
      </c>
      <c r="I10" s="160">
        <f>SUM(D10:H10)</f>
        <v>914017</v>
      </c>
      <c r="J10" s="194">
        <f>+G10+H10</f>
        <v>355267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26971</v>
      </c>
      <c r="E11" s="85" t="s">
        <v>64</v>
      </c>
      <c r="F11" s="195" t="s">
        <v>165</v>
      </c>
      <c r="G11" s="195" t="s">
        <v>165</v>
      </c>
      <c r="H11" s="212">
        <v>4665</v>
      </c>
      <c r="I11" s="159">
        <f aca="true" t="shared" si="0" ref="I11:I16">SUM(D11:H11)</f>
        <v>31636</v>
      </c>
      <c r="J11" s="166">
        <f aca="true" t="shared" si="1" ref="J11:J12">+G11+H11</f>
        <v>4665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40333</v>
      </c>
      <c r="E12" s="85" t="s">
        <v>64</v>
      </c>
      <c r="F12" s="195" t="s">
        <v>165</v>
      </c>
      <c r="G12" s="195" t="s">
        <v>165</v>
      </c>
      <c r="H12" s="212">
        <v>4094</v>
      </c>
      <c r="I12" s="159">
        <f t="shared" si="0"/>
        <v>44427</v>
      </c>
      <c r="J12" s="166">
        <f t="shared" si="1"/>
        <v>4094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155763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155763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6192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6192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24971</v>
      </c>
      <c r="E15" s="85" t="s">
        <v>63</v>
      </c>
      <c r="F15" s="195" t="s">
        <v>165</v>
      </c>
      <c r="G15" s="195" t="s">
        <v>165</v>
      </c>
      <c r="H15" s="173">
        <v>22826</v>
      </c>
      <c r="I15" s="159">
        <f t="shared" si="0"/>
        <v>47797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29410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29410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283640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31585</v>
      </c>
      <c r="I17" s="159">
        <f>SUM(I11:I16)</f>
        <v>315225</v>
      </c>
      <c r="J17" s="166">
        <f>SUM(J11:J16)</f>
        <v>8759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700262</v>
      </c>
      <c r="E18" s="85" t="s">
        <v>64</v>
      </c>
      <c r="F18" s="173">
        <v>134</v>
      </c>
      <c r="G18" s="212">
        <v>80000</v>
      </c>
      <c r="H18" s="212">
        <v>5797</v>
      </c>
      <c r="I18" s="159">
        <f>SUM(D18:H18)</f>
        <v>786193</v>
      </c>
      <c r="J18" s="166">
        <f aca="true" t="shared" si="3" ref="J18:J21">+G18+H18</f>
        <v>85797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62844</v>
      </c>
      <c r="E19" s="85" t="s">
        <v>63</v>
      </c>
      <c r="F19" s="173">
        <v>1233</v>
      </c>
      <c r="G19" s="195" t="s">
        <v>165</v>
      </c>
      <c r="H19" s="195" t="s">
        <v>165</v>
      </c>
      <c r="I19" s="159">
        <f aca="true" t="shared" si="4" ref="I19:I21">SUM(D19:H19)</f>
        <v>64077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117924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117924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78609</v>
      </c>
      <c r="E21" s="152" t="s">
        <v>64</v>
      </c>
      <c r="F21" s="172">
        <v>-7951</v>
      </c>
      <c r="G21" s="193" t="s">
        <v>165</v>
      </c>
      <c r="H21" s="193" t="s">
        <v>165</v>
      </c>
      <c r="I21" s="160">
        <f t="shared" si="4"/>
        <v>70658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959639</v>
      </c>
      <c r="E22" s="91" t="s">
        <v>165</v>
      </c>
      <c r="F22" s="159">
        <f>SUM(F18:F21)</f>
        <v>-6584</v>
      </c>
      <c r="G22" s="159">
        <f>SUM(G18:G21)</f>
        <v>80000</v>
      </c>
      <c r="H22" s="159">
        <f>SUM(H18:H21)</f>
        <v>5797</v>
      </c>
      <c r="I22" s="159">
        <f>SUM(I18:I21)</f>
        <v>1038852</v>
      </c>
      <c r="J22" s="166">
        <f>SUM(J18:J21)</f>
        <v>85797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566626</v>
      </c>
      <c r="E23" s="85" t="s">
        <v>64</v>
      </c>
      <c r="F23" s="173">
        <v>108</v>
      </c>
      <c r="G23" s="212">
        <v>-380000</v>
      </c>
      <c r="H23" s="212">
        <v>759</v>
      </c>
      <c r="I23" s="159">
        <f aca="true" t="shared" si="5" ref="I23:I26">SUM(D23:H23)</f>
        <v>187493</v>
      </c>
      <c r="J23" s="166">
        <f aca="true" t="shared" si="6" ref="J23:J26">+G23+H23</f>
        <v>-379241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73225</v>
      </c>
      <c r="E24" s="85" t="s">
        <v>63</v>
      </c>
      <c r="F24" s="173">
        <v>238749</v>
      </c>
      <c r="G24" s="195" t="s">
        <v>165</v>
      </c>
      <c r="H24" s="195" t="s">
        <v>165</v>
      </c>
      <c r="I24" s="159">
        <f t="shared" si="5"/>
        <v>311974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239422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239422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52351</v>
      </c>
      <c r="E26" s="152" t="s">
        <v>64</v>
      </c>
      <c r="F26" s="174">
        <v>24586</v>
      </c>
      <c r="G26" s="193" t="s">
        <v>165</v>
      </c>
      <c r="H26" s="193" t="s">
        <v>165</v>
      </c>
      <c r="I26" s="161">
        <f t="shared" si="5"/>
        <v>76937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931624</v>
      </c>
      <c r="E27" s="91" t="s">
        <v>165</v>
      </c>
      <c r="F27" s="159">
        <f>SUM(F23:F26)</f>
        <v>263443</v>
      </c>
      <c r="G27" s="159">
        <f>SUM(G23:G26)</f>
        <v>-380000</v>
      </c>
      <c r="H27" s="159">
        <f>SUM(H23:H26)</f>
        <v>759</v>
      </c>
      <c r="I27" s="159">
        <f>SUM(I23:I26)</f>
        <v>815826</v>
      </c>
      <c r="J27" s="166">
        <f>SUM(J23:J26)</f>
        <v>-379241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41969</v>
      </c>
      <c r="E28" s="85" t="s">
        <v>64</v>
      </c>
      <c r="F28" s="195" t="s">
        <v>165</v>
      </c>
      <c r="G28" s="195" t="s">
        <v>165</v>
      </c>
      <c r="H28" s="212">
        <v>5620</v>
      </c>
      <c r="I28" s="159">
        <f aca="true" t="shared" si="7" ref="I28">SUM(D28:H28)</f>
        <v>47589</v>
      </c>
      <c r="J28" s="166">
        <f aca="true" t="shared" si="8" ref="J28:J32">+G28+H28</f>
        <v>5620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279731</v>
      </c>
      <c r="E29" s="85" t="s">
        <v>64</v>
      </c>
      <c r="F29" s="195" t="s">
        <v>165</v>
      </c>
      <c r="G29" s="195" t="s">
        <v>165</v>
      </c>
      <c r="H29" s="212">
        <v>40710</v>
      </c>
      <c r="I29" s="159">
        <f aca="true" t="shared" si="9" ref="I29">SUM(D29:H29)</f>
        <v>320441</v>
      </c>
      <c r="J29" s="166">
        <f t="shared" si="8"/>
        <v>40710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8374</v>
      </c>
      <c r="E30" s="145" t="s">
        <v>64</v>
      </c>
      <c r="F30" s="196" t="s">
        <v>165</v>
      </c>
      <c r="G30" s="196" t="s">
        <v>165</v>
      </c>
      <c r="H30" s="222">
        <v>814</v>
      </c>
      <c r="I30" s="197">
        <f aca="true" t="shared" si="10" ref="I30">SUM(D30:H30)</f>
        <v>9188</v>
      </c>
      <c r="J30" s="198">
        <f t="shared" si="8"/>
        <v>814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253196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">SUM(D31:H31)</f>
        <v>253196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2" ref="I32">SUM(D32:H32)</f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2607066</v>
      </c>
      <c r="E33" s="91" t="s">
        <v>165</v>
      </c>
      <c r="F33" s="159">
        <f>+F31+F30+F29+F28+F23+F26+F18+F21+F10+F11+F12</f>
        <v>16983</v>
      </c>
      <c r="G33" s="195" t="s">
        <v>165</v>
      </c>
      <c r="H33" s="212">
        <f>+H31+H30+H29+H28+H23+H26+H18+H21+H10+H11+H12</f>
        <v>117726</v>
      </c>
      <c r="I33" s="159">
        <f aca="true" t="shared" si="13" ref="I33:I37">SUM(D33:H33)</f>
        <v>2741775</v>
      </c>
      <c r="J33" s="166">
        <f>+J31+J30+J29+J28+J23+J26+J18+J21+J10+J11+J12</f>
        <v>117726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649178</v>
      </c>
      <c r="E34" s="91" t="s">
        <v>165</v>
      </c>
      <c r="F34" s="159">
        <f>+F13+F19+F24+F20+F25+F32</f>
        <v>339982</v>
      </c>
      <c r="G34" s="195" t="s">
        <v>165</v>
      </c>
      <c r="H34" s="195" t="s">
        <v>165</v>
      </c>
      <c r="I34" s="159">
        <f t="shared" si="13"/>
        <v>989160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6192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3"/>
        <v>6192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29410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3"/>
        <v>29410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24971</v>
      </c>
      <c r="E37" s="92" t="s">
        <v>165</v>
      </c>
      <c r="F37" s="193" t="s">
        <v>165</v>
      </c>
      <c r="G37" s="193" t="s">
        <v>165</v>
      </c>
      <c r="H37" s="161">
        <f>+H15</f>
        <v>22826</v>
      </c>
      <c r="I37" s="161">
        <f t="shared" si="13"/>
        <v>47797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4" ref="D38:J38">SUM(D33:D37)</f>
        <v>3316817</v>
      </c>
      <c r="E38" s="94" t="s">
        <v>165</v>
      </c>
      <c r="F38" s="164">
        <f t="shared" si="14"/>
        <v>356965</v>
      </c>
      <c r="G38" s="164">
        <f aca="true" t="shared" si="15" ref="G38">SUM(G33:G37)</f>
        <v>0</v>
      </c>
      <c r="H38" s="164">
        <f t="shared" si="14"/>
        <v>140552</v>
      </c>
      <c r="I38" s="164">
        <f t="shared" si="14"/>
        <v>3814334</v>
      </c>
      <c r="J38" s="170">
        <f t="shared" si="14"/>
        <v>117726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32610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107405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1'!A55" display="(b)"/>
    <hyperlink ref="E13" location="'11'!A54" display="(a)"/>
    <hyperlink ref="E14" location="'11'!A54" display="(a)"/>
    <hyperlink ref="E15" location="'11'!A54" display="(a)"/>
    <hyperlink ref="E16" location="'11'!A54" display="(a)"/>
    <hyperlink ref="E19" location="'11'!A54" display="(a)"/>
    <hyperlink ref="E24" location="'11'!A54" display="(a)"/>
    <hyperlink ref="E32" location="'11'!A54" display="(a)"/>
    <hyperlink ref="E11" location="'11'!A55" display="(b)"/>
    <hyperlink ref="E12" location="'11'!A55" display="(b)"/>
    <hyperlink ref="E18" location="'11'!A55" display="(b)"/>
    <hyperlink ref="E21" location="'11'!A55" display="(b)"/>
    <hyperlink ref="E23" location="'11'!A55" display="(b)"/>
    <hyperlink ref="E26" location="'11'!A55" display="(b)"/>
    <hyperlink ref="E28" location="'11'!A55" display="(b)"/>
    <hyperlink ref="E29" location="'11'!A55" display="(b)"/>
    <hyperlink ref="E30" location="'11'!A55" display="(b)"/>
    <hyperlink ref="E31" location="'11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G38 I33 I37" formula="1"/>
  </ignoredErrors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125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247573</v>
      </c>
      <c r="E10" s="152" t="s">
        <v>64</v>
      </c>
      <c r="F10" s="172">
        <v>48</v>
      </c>
      <c r="G10" s="220">
        <v>49435</v>
      </c>
      <c r="H10" s="220">
        <v>12836</v>
      </c>
      <c r="I10" s="160">
        <f>SUM(D10:H10)</f>
        <v>309892</v>
      </c>
      <c r="J10" s="194">
        <f>+G10+H10</f>
        <v>62271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22261</v>
      </c>
      <c r="E11" s="85" t="s">
        <v>64</v>
      </c>
      <c r="F11" s="195" t="s">
        <v>165</v>
      </c>
      <c r="G11" s="195" t="s">
        <v>165</v>
      </c>
      <c r="H11" s="212">
        <v>2514</v>
      </c>
      <c r="I11" s="159">
        <f aca="true" t="shared" si="0" ref="I11:I16">SUM(D11:H11)</f>
        <v>24775</v>
      </c>
      <c r="J11" s="166">
        <f aca="true" t="shared" si="1" ref="J11:J12">+G11+H11</f>
        <v>2514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33290</v>
      </c>
      <c r="E12" s="85" t="s">
        <v>64</v>
      </c>
      <c r="F12" s="195" t="s">
        <v>165</v>
      </c>
      <c r="G12" s="195" t="s">
        <v>165</v>
      </c>
      <c r="H12" s="212">
        <v>2550</v>
      </c>
      <c r="I12" s="159">
        <f t="shared" si="0"/>
        <v>35840</v>
      </c>
      <c r="J12" s="166">
        <f t="shared" si="1"/>
        <v>2550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95549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95549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2571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2571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5465</v>
      </c>
      <c r="E15" s="85" t="s">
        <v>63</v>
      </c>
      <c r="F15" s="195" t="s">
        <v>165</v>
      </c>
      <c r="G15" s="195" t="s">
        <v>165</v>
      </c>
      <c r="H15" s="173">
        <v>4995</v>
      </c>
      <c r="I15" s="159">
        <f t="shared" si="0"/>
        <v>10460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12211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12211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171347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10059</v>
      </c>
      <c r="I17" s="159">
        <f>SUM(I11:I16)</f>
        <v>181406</v>
      </c>
      <c r="J17" s="166">
        <f>SUM(J11:J16)</f>
        <v>5064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310334</v>
      </c>
      <c r="E18" s="85" t="s">
        <v>64</v>
      </c>
      <c r="F18" s="173">
        <v>59</v>
      </c>
      <c r="G18" s="212">
        <v>-96239</v>
      </c>
      <c r="H18" s="212">
        <v>2569</v>
      </c>
      <c r="I18" s="159">
        <f>SUM(D18:H18)</f>
        <v>216723</v>
      </c>
      <c r="J18" s="166">
        <f aca="true" t="shared" si="3" ref="J18:J21">+G18+H18</f>
        <v>-93670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30270</v>
      </c>
      <c r="E19" s="85" t="s">
        <v>63</v>
      </c>
      <c r="F19" s="173">
        <v>-662</v>
      </c>
      <c r="G19" s="195" t="s">
        <v>165</v>
      </c>
      <c r="H19" s="195" t="s">
        <v>165</v>
      </c>
      <c r="I19" s="159">
        <f aca="true" t="shared" si="4" ref="I19:I21">SUM(D19:H19)</f>
        <v>29608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81157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81157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45728</v>
      </c>
      <c r="E21" s="152" t="s">
        <v>64</v>
      </c>
      <c r="F21" s="172">
        <v>-22885</v>
      </c>
      <c r="G21" s="193" t="s">
        <v>165</v>
      </c>
      <c r="H21" s="193" t="s">
        <v>165</v>
      </c>
      <c r="I21" s="160">
        <f t="shared" si="4"/>
        <v>22843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467489</v>
      </c>
      <c r="E22" s="91" t="s">
        <v>165</v>
      </c>
      <c r="F22" s="159">
        <f>SUM(F18:F21)</f>
        <v>-23488</v>
      </c>
      <c r="G22" s="159">
        <f>SUM(G18:G21)</f>
        <v>-96239</v>
      </c>
      <c r="H22" s="159">
        <f>SUM(H18:H21)</f>
        <v>2569</v>
      </c>
      <c r="I22" s="159">
        <f>SUM(I18:I21)</f>
        <v>350331</v>
      </c>
      <c r="J22" s="166">
        <f>SUM(J18:J21)</f>
        <v>-93670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251111</v>
      </c>
      <c r="E23" s="85" t="s">
        <v>64</v>
      </c>
      <c r="F23" s="173">
        <v>48</v>
      </c>
      <c r="G23" s="212">
        <v>46804</v>
      </c>
      <c r="H23" s="212">
        <v>337</v>
      </c>
      <c r="I23" s="159">
        <f aca="true" t="shared" si="5" ref="I23:I26">SUM(D23:H23)</f>
        <v>298300</v>
      </c>
      <c r="J23" s="166">
        <f aca="true" t="shared" si="6" ref="J23:J26">+G23+H23</f>
        <v>47141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39849</v>
      </c>
      <c r="E24" s="85" t="s">
        <v>63</v>
      </c>
      <c r="F24" s="173">
        <v>111527</v>
      </c>
      <c r="G24" s="195" t="s">
        <v>165</v>
      </c>
      <c r="H24" s="195" t="s">
        <v>165</v>
      </c>
      <c r="I24" s="159">
        <f t="shared" si="5"/>
        <v>151376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164772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164772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141456</v>
      </c>
      <c r="E26" s="152" t="s">
        <v>64</v>
      </c>
      <c r="F26" s="174">
        <v>-65405</v>
      </c>
      <c r="G26" s="193" t="s">
        <v>165</v>
      </c>
      <c r="H26" s="193" t="s">
        <v>165</v>
      </c>
      <c r="I26" s="161">
        <f t="shared" si="5"/>
        <v>76051</v>
      </c>
      <c r="J26" s="194">
        <f t="shared" si="6"/>
        <v>0</v>
      </c>
      <c r="L26" s="14"/>
      <c r="M26" s="17"/>
    </row>
    <row r="27" spans="1:12" ht="18.75" customHeight="1">
      <c r="A27" s="7" t="s">
        <v>77</v>
      </c>
      <c r="B27" s="54" t="s">
        <v>21</v>
      </c>
      <c r="C27" s="91" t="s">
        <v>165</v>
      </c>
      <c r="D27" s="173">
        <f>SUM(D23:D26)</f>
        <v>597188</v>
      </c>
      <c r="E27" s="91" t="s">
        <v>165</v>
      </c>
      <c r="F27" s="159">
        <f>SUM(F23:F26)</f>
        <v>46170</v>
      </c>
      <c r="G27" s="159">
        <f>SUM(G23:G26)</f>
        <v>46804</v>
      </c>
      <c r="H27" s="159">
        <f>SUM(H23:H26)</f>
        <v>337</v>
      </c>
      <c r="I27" s="159">
        <f>SUM(I23:I26)</f>
        <v>690499</v>
      </c>
      <c r="J27" s="166">
        <f>SUM(J23:J26)</f>
        <v>47141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17414</v>
      </c>
      <c r="E28" s="85" t="s">
        <v>64</v>
      </c>
      <c r="F28" s="195" t="s">
        <v>165</v>
      </c>
      <c r="G28" s="195" t="s">
        <v>165</v>
      </c>
      <c r="H28" s="212">
        <v>2973</v>
      </c>
      <c r="I28" s="159">
        <f aca="true" t="shared" si="7" ref="I28">SUM(D28:H28)</f>
        <v>20387</v>
      </c>
      <c r="J28" s="166">
        <f aca="true" t="shared" si="8" ref="J28:J32">+G28+H28</f>
        <v>2973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123968</v>
      </c>
      <c r="E29" s="85" t="s">
        <v>64</v>
      </c>
      <c r="F29" s="195" t="s">
        <v>165</v>
      </c>
      <c r="G29" s="195" t="s">
        <v>165</v>
      </c>
      <c r="H29" s="212">
        <v>18433</v>
      </c>
      <c r="I29" s="159">
        <f aca="true" t="shared" si="9" ref="I29">SUM(D29:H29)</f>
        <v>142401</v>
      </c>
      <c r="J29" s="166">
        <f t="shared" si="8"/>
        <v>18433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3711</v>
      </c>
      <c r="E30" s="145" t="s">
        <v>64</v>
      </c>
      <c r="F30" s="196" t="s">
        <v>165</v>
      </c>
      <c r="G30" s="196" t="s">
        <v>165</v>
      </c>
      <c r="H30" s="222">
        <v>361</v>
      </c>
      <c r="I30" s="197">
        <f aca="true" t="shared" si="10" ref="I30">SUM(D30:H30)</f>
        <v>4072</v>
      </c>
      <c r="J30" s="198">
        <f t="shared" si="8"/>
        <v>361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128464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">SUM(D31:H31)</f>
        <v>128464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2" ref="I32">SUM(D32:H32)</f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1325310</v>
      </c>
      <c r="E33" s="91" t="s">
        <v>165</v>
      </c>
      <c r="F33" s="159">
        <f>+F31+F30+F29+F28+F23+F26+F18+F21+F10+F11+F12</f>
        <v>-88135</v>
      </c>
      <c r="G33" s="212"/>
      <c r="H33" s="212">
        <f>+H31+H30+H29+H28+H23+H26+H18+H21+H10+H11+H12</f>
        <v>42573</v>
      </c>
      <c r="I33" s="159">
        <f aca="true" t="shared" si="13" ref="I33:I37">SUM(D33:H33)</f>
        <v>1279748</v>
      </c>
      <c r="J33" s="166">
        <f>+J31+J30+J29+J28+J23+J26+J18+J21+J10+J11+J12</f>
        <v>42573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411597</v>
      </c>
      <c r="E34" s="91" t="s">
        <v>165</v>
      </c>
      <c r="F34" s="159">
        <f>+F13+F19+F24+F20+F25+F32</f>
        <v>210865</v>
      </c>
      <c r="G34" s="195" t="s">
        <v>165</v>
      </c>
      <c r="H34" s="195" t="s">
        <v>165</v>
      </c>
      <c r="I34" s="159">
        <f t="shared" si="13"/>
        <v>622462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2571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3"/>
        <v>2571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12211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3"/>
        <v>12211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5465</v>
      </c>
      <c r="E37" s="92" t="s">
        <v>165</v>
      </c>
      <c r="F37" s="193" t="s">
        <v>165</v>
      </c>
      <c r="G37" s="193" t="s">
        <v>165</v>
      </c>
      <c r="H37" s="161">
        <f>+H15</f>
        <v>4995</v>
      </c>
      <c r="I37" s="161">
        <f t="shared" si="13"/>
        <v>10460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4" ref="D38:J38">SUM(D33:D37)</f>
        <v>1757154</v>
      </c>
      <c r="E38" s="94" t="s">
        <v>165</v>
      </c>
      <c r="F38" s="176">
        <f t="shared" si="14"/>
        <v>122730</v>
      </c>
      <c r="G38" s="176">
        <f aca="true" t="shared" si="15" ref="G38">SUM(G33:G37)</f>
        <v>0</v>
      </c>
      <c r="H38" s="176">
        <f t="shared" si="14"/>
        <v>47568</v>
      </c>
      <c r="I38" s="176">
        <f t="shared" si="14"/>
        <v>1927452</v>
      </c>
      <c r="J38" s="201">
        <f t="shared" si="14"/>
        <v>42573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16545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47598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2'!A55" display="(b)"/>
    <hyperlink ref="E13" location="'12'!A54" display="(a)"/>
    <hyperlink ref="E14" location="'12'!A54" display="(a)"/>
    <hyperlink ref="E15" location="'12'!A54" display="(a)"/>
    <hyperlink ref="E16" location="'12'!A54" display="(a)"/>
    <hyperlink ref="E19" location="'12'!A54" display="(a)"/>
    <hyperlink ref="E24" location="'12'!A54" display="(a)"/>
    <hyperlink ref="E32" location="'12'!A54" display="(a)"/>
    <hyperlink ref="E11" location="'12'!A55" display="(b)"/>
    <hyperlink ref="E12" location="'12'!A55" display="(b)"/>
    <hyperlink ref="E18" location="'12'!A55" display="(b)"/>
    <hyperlink ref="E21" location="'12'!A55" display="(b)"/>
    <hyperlink ref="E23" location="'12'!A55" display="(b)"/>
    <hyperlink ref="E26" location="'12'!A55" display="(b)"/>
    <hyperlink ref="E28" location="'12'!A55" display="(b)"/>
    <hyperlink ref="E29" location="'12'!A55" display="(b)"/>
    <hyperlink ref="E30" location="'12'!A55" display="(b)"/>
    <hyperlink ref="E31" location="'12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G38 I37" formula="1"/>
  </ignoredErrors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126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25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6.5" thickBot="1">
      <c r="A8" s="11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6.5" customHeight="1" thickBot="1">
      <c r="A9" s="121" t="s">
        <v>161</v>
      </c>
      <c r="B9" s="65" t="s">
        <v>162</v>
      </c>
      <c r="C9" s="40" t="s">
        <v>39</v>
      </c>
      <c r="D9" s="40" t="s">
        <v>11</v>
      </c>
      <c r="E9" s="40" t="s">
        <v>168</v>
      </c>
      <c r="F9" s="40" t="s">
        <v>92</v>
      </c>
      <c r="G9" s="40" t="s">
        <v>93</v>
      </c>
      <c r="H9" s="40" t="s">
        <v>95</v>
      </c>
      <c r="I9" s="40" t="s">
        <v>40</v>
      </c>
      <c r="J9" s="55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269185</v>
      </c>
      <c r="E10" s="152" t="s">
        <v>64</v>
      </c>
      <c r="F10" s="172">
        <v>52</v>
      </c>
      <c r="G10" s="220">
        <v>23072</v>
      </c>
      <c r="H10" s="220">
        <v>13957</v>
      </c>
      <c r="I10" s="160">
        <f>SUM(D10:H10)</f>
        <v>306266</v>
      </c>
      <c r="J10" s="194">
        <f>+G10+H10</f>
        <v>37029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22215</v>
      </c>
      <c r="E11" s="85" t="s">
        <v>64</v>
      </c>
      <c r="F11" s="195" t="s">
        <v>165</v>
      </c>
      <c r="G11" s="195" t="s">
        <v>165</v>
      </c>
      <c r="H11" s="212">
        <v>1333</v>
      </c>
      <c r="I11" s="159">
        <f aca="true" t="shared" si="0" ref="I11:I16">SUM(D11:H11)</f>
        <v>23548</v>
      </c>
      <c r="J11" s="166">
        <f>+G11+H11</f>
        <v>1333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33221</v>
      </c>
      <c r="E12" s="85" t="s">
        <v>64</v>
      </c>
      <c r="F12" s="195" t="s">
        <v>165</v>
      </c>
      <c r="G12" s="195" t="s">
        <v>165</v>
      </c>
      <c r="H12" s="212">
        <v>822</v>
      </c>
      <c r="I12" s="159">
        <f t="shared" si="0"/>
        <v>34043</v>
      </c>
      <c r="J12" s="166">
        <f>+G12+H12</f>
        <v>822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94959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94959</v>
      </c>
      <c r="J13" s="166">
        <f aca="true" t="shared" si="1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2535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2535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7791</v>
      </c>
      <c r="E15" s="85" t="s">
        <v>63</v>
      </c>
      <c r="F15" s="195" t="s">
        <v>165</v>
      </c>
      <c r="G15" s="195" t="s">
        <v>165</v>
      </c>
      <c r="H15" s="173">
        <v>7122</v>
      </c>
      <c r="I15" s="159">
        <f t="shared" si="0"/>
        <v>14913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12043</v>
      </c>
      <c r="E16" s="152" t="s">
        <v>63</v>
      </c>
      <c r="F16" s="161"/>
      <c r="G16" s="161"/>
      <c r="H16" s="161"/>
      <c r="I16" s="161">
        <f t="shared" si="0"/>
        <v>12043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172764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9277</v>
      </c>
      <c r="I17" s="159">
        <f>SUM(I11:I16)</f>
        <v>182041</v>
      </c>
      <c r="J17" s="166">
        <f>SUM(J11:J16)</f>
        <v>2155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337425</v>
      </c>
      <c r="E18" s="85" t="s">
        <v>64</v>
      </c>
      <c r="F18" s="173">
        <v>64</v>
      </c>
      <c r="G18" s="212">
        <v>4526</v>
      </c>
      <c r="H18" s="212">
        <v>2793</v>
      </c>
      <c r="I18" s="159">
        <f>SUM(D18:H18)</f>
        <v>344808</v>
      </c>
      <c r="J18" s="166">
        <f>+G18+H18</f>
        <v>7319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70682</v>
      </c>
      <c r="E19" s="85" t="s">
        <v>63</v>
      </c>
      <c r="F19" s="173">
        <v>-29069</v>
      </c>
      <c r="G19" s="195" t="s">
        <v>165</v>
      </c>
      <c r="H19" s="195" t="s">
        <v>165</v>
      </c>
      <c r="I19" s="159">
        <f aca="true" t="shared" si="2" ref="I19:I21">SUM(D19:H19)</f>
        <v>41613</v>
      </c>
      <c r="J19" s="166">
        <f>+G19+H19</f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78999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78999</v>
      </c>
      <c r="J20" s="166">
        <f>+G20+H20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21527</v>
      </c>
      <c r="E21" s="152" t="s">
        <v>64</v>
      </c>
      <c r="F21" s="172">
        <v>20566</v>
      </c>
      <c r="G21" s="193" t="s">
        <v>165</v>
      </c>
      <c r="H21" s="193" t="s">
        <v>165</v>
      </c>
      <c r="I21" s="160">
        <f t="shared" si="2"/>
        <v>42093</v>
      </c>
      <c r="J21" s="194">
        <f>+G21+H21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508633</v>
      </c>
      <c r="E22" s="91" t="s">
        <v>165</v>
      </c>
      <c r="F22" s="159">
        <f>SUM(F18:F21)</f>
        <v>-8439</v>
      </c>
      <c r="G22" s="159">
        <f>SUM(G18:G21)</f>
        <v>4526</v>
      </c>
      <c r="H22" s="159">
        <f>SUM(H18:H21)</f>
        <v>2793</v>
      </c>
      <c r="I22" s="159">
        <f>SUM(I18:I21)</f>
        <v>507513</v>
      </c>
      <c r="J22" s="166">
        <f>SUM(J18:J21)</f>
        <v>7319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273032</v>
      </c>
      <c r="E23" s="85" t="s">
        <v>64</v>
      </c>
      <c r="F23" s="173">
        <v>52</v>
      </c>
      <c r="G23" s="212">
        <v>-27598</v>
      </c>
      <c r="H23" s="212">
        <v>366</v>
      </c>
      <c r="I23" s="159">
        <f aca="true" t="shared" si="3" ref="I23:I26">SUM(D23:H23)</f>
        <v>245852</v>
      </c>
      <c r="J23" s="166">
        <f aca="true" t="shared" si="4" ref="J23:J26">+G23+H23</f>
        <v>-27232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158811</v>
      </c>
      <c r="E24" s="85" t="s">
        <v>63</v>
      </c>
      <c r="F24" s="173">
        <v>80898</v>
      </c>
      <c r="G24" s="195" t="s">
        <v>165</v>
      </c>
      <c r="H24" s="195" t="s">
        <v>165</v>
      </c>
      <c r="I24" s="159">
        <f t="shared" si="3"/>
        <v>239709</v>
      </c>
      <c r="J24" s="166">
        <f t="shared" si="4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160392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160392</v>
      </c>
      <c r="J25" s="166">
        <f t="shared" si="4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86636</v>
      </c>
      <c r="E26" s="152" t="s">
        <v>64</v>
      </c>
      <c r="F26" s="174">
        <v>-2386</v>
      </c>
      <c r="G26" s="193" t="s">
        <v>165</v>
      </c>
      <c r="H26" s="193" t="s">
        <v>165</v>
      </c>
      <c r="I26" s="161">
        <f t="shared" si="3"/>
        <v>84250</v>
      </c>
      <c r="J26" s="194">
        <f t="shared" si="4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678871</v>
      </c>
      <c r="E27" s="91" t="s">
        <v>165</v>
      </c>
      <c r="F27" s="159">
        <f>SUM(F23:F26)</f>
        <v>78564</v>
      </c>
      <c r="G27" s="159">
        <f>SUM(G23:G26)</f>
        <v>-27598</v>
      </c>
      <c r="H27" s="159">
        <f>SUM(H23:H26)</f>
        <v>366</v>
      </c>
      <c r="I27" s="159">
        <f>SUM(I23:I26)</f>
        <v>730203</v>
      </c>
      <c r="J27" s="166">
        <f>SUM(J23:J26)</f>
        <v>-27232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19629</v>
      </c>
      <c r="E28" s="85" t="s">
        <v>64</v>
      </c>
      <c r="F28" s="195" t="s">
        <v>165</v>
      </c>
      <c r="G28" s="195" t="s">
        <v>165</v>
      </c>
      <c r="H28" s="212">
        <v>2255</v>
      </c>
      <c r="I28" s="159">
        <f aca="true" t="shared" si="5" ref="I28">SUM(D28:H28)</f>
        <v>21884</v>
      </c>
      <c r="J28" s="166">
        <f aca="true" t="shared" si="6" ref="J28:J32">+G28+H28</f>
        <v>2255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134790</v>
      </c>
      <c r="E29" s="85" t="s">
        <v>64</v>
      </c>
      <c r="F29" s="195" t="s">
        <v>165</v>
      </c>
      <c r="G29" s="195" t="s">
        <v>165</v>
      </c>
      <c r="H29" s="212">
        <v>11858</v>
      </c>
      <c r="I29" s="159">
        <f aca="true" t="shared" si="7" ref="I29">SUM(D29:H29)</f>
        <v>146648</v>
      </c>
      <c r="J29" s="166">
        <f t="shared" si="6"/>
        <v>11858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4035</v>
      </c>
      <c r="E30" s="112" t="s">
        <v>64</v>
      </c>
      <c r="F30" s="196" t="s">
        <v>165</v>
      </c>
      <c r="G30" s="196" t="s">
        <v>165</v>
      </c>
      <c r="H30" s="222">
        <v>392</v>
      </c>
      <c r="I30" s="197">
        <f aca="true" t="shared" si="8" ref="I30">SUM(D30:H30)</f>
        <v>4427</v>
      </c>
      <c r="J30" s="198">
        <f t="shared" si="6"/>
        <v>392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161345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9" ref="I31">SUM(D31:H31)</f>
        <v>161345</v>
      </c>
      <c r="J31" s="166">
        <f t="shared" si="6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0" ref="I32">SUM(D32:H32)</f>
        <v>100000</v>
      </c>
      <c r="J32" s="169">
        <f t="shared" si="6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1363040</v>
      </c>
      <c r="E33" s="91" t="s">
        <v>165</v>
      </c>
      <c r="F33" s="159">
        <f>+F31+F30+F29+F28+F23+F26+F18+F21+F10+F11+F12</f>
        <v>18348</v>
      </c>
      <c r="G33" s="195" t="s">
        <v>165</v>
      </c>
      <c r="H33" s="212">
        <f>+H31+H30+H29+H28+H23+H26+H18+H21+H10+H11+H12</f>
        <v>33776</v>
      </c>
      <c r="I33" s="159">
        <f aca="true" t="shared" si="11" ref="I33:I37">SUM(D33:H33)</f>
        <v>1415164</v>
      </c>
      <c r="J33" s="166">
        <f>+J31+J30+J29+J28+J23+J26+J18+J21+J10+J11+J12</f>
        <v>33776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563843</v>
      </c>
      <c r="E34" s="91" t="s">
        <v>165</v>
      </c>
      <c r="F34" s="159">
        <f>+F13+F19+F24+F20+F25+F32</f>
        <v>151829</v>
      </c>
      <c r="G34" s="195" t="s">
        <v>165</v>
      </c>
      <c r="H34" s="195" t="s">
        <v>165</v>
      </c>
      <c r="I34" s="159">
        <f t="shared" si="11"/>
        <v>715672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2535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1"/>
        <v>2535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12043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1"/>
        <v>12043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7791</v>
      </c>
      <c r="E37" s="92" t="s">
        <v>165</v>
      </c>
      <c r="F37" s="193" t="s">
        <v>165</v>
      </c>
      <c r="G37" s="193" t="s">
        <v>165</v>
      </c>
      <c r="H37" s="161">
        <f>+H15</f>
        <v>7122</v>
      </c>
      <c r="I37" s="161">
        <f t="shared" si="11"/>
        <v>14913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2" ref="D38:J38">SUM(D33:D37)</f>
        <v>1949252</v>
      </c>
      <c r="E38" s="94" t="s">
        <v>165</v>
      </c>
      <c r="F38" s="176">
        <f t="shared" si="12"/>
        <v>170177</v>
      </c>
      <c r="G38" s="176">
        <f aca="true" t="shared" si="13" ref="G38">SUM(G33:G37)</f>
        <v>0</v>
      </c>
      <c r="H38" s="176">
        <f t="shared" si="12"/>
        <v>40898</v>
      </c>
      <c r="I38" s="176">
        <f t="shared" si="12"/>
        <v>2160327</v>
      </c>
      <c r="J38" s="201">
        <f t="shared" si="12"/>
        <v>33776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20780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51754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3'!A55" display="(b)"/>
    <hyperlink ref="E13" location="'13'!A54" display="(a)"/>
    <hyperlink ref="E14" location="'13'!A54" display="(a)"/>
    <hyperlink ref="E15" location="'13'!A54" display="(a)"/>
    <hyperlink ref="E16" location="'13'!A54" display="(a)"/>
    <hyperlink ref="E19" location="'13'!A54" display="(a)"/>
    <hyperlink ref="E24" location="'13'!A54" display="(a)"/>
    <hyperlink ref="E32" location="'13'!A54" display="(a)"/>
    <hyperlink ref="E11" location="'13'!A55" display="(b)"/>
    <hyperlink ref="E12" location="'13'!A55" display="(b)"/>
    <hyperlink ref="E18" location="'13'!A55" display="(b)"/>
    <hyperlink ref="E21" location="'13'!A55" display="(b)"/>
    <hyperlink ref="E23" location="'13'!A55" display="(b)"/>
    <hyperlink ref="E26" location="'13'!A55" display="(b)"/>
    <hyperlink ref="E28" location="'13'!A55" display="(b)"/>
    <hyperlink ref="E29" location="'13'!A55" display="(b)"/>
    <hyperlink ref="E30" location="'13'!A55" display="(b)"/>
    <hyperlink ref="E31" location="'13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127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26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6.5" thickBot="1">
      <c r="A8" s="11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6.5" customHeight="1" thickBot="1">
      <c r="A9" s="121" t="s">
        <v>161</v>
      </c>
      <c r="B9" s="65" t="s">
        <v>162</v>
      </c>
      <c r="C9" s="40" t="s">
        <v>39</v>
      </c>
      <c r="D9" s="40" t="s">
        <v>11</v>
      </c>
      <c r="E9" s="40" t="s">
        <v>168</v>
      </c>
      <c r="F9" s="40" t="s">
        <v>92</v>
      </c>
      <c r="G9" s="40" t="s">
        <v>93</v>
      </c>
      <c r="H9" s="40" t="s">
        <v>95</v>
      </c>
      <c r="I9" s="40" t="s">
        <v>40</v>
      </c>
      <c r="J9" s="55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872396</v>
      </c>
      <c r="E10" s="152" t="s">
        <v>64</v>
      </c>
      <c r="F10" s="172">
        <v>166</v>
      </c>
      <c r="G10" s="220">
        <v>150000</v>
      </c>
      <c r="H10" s="220">
        <v>90590</v>
      </c>
      <c r="I10" s="160">
        <f>SUM(D10:H10)</f>
        <v>1113152</v>
      </c>
      <c r="J10" s="194">
        <f>+G10+H10</f>
        <v>240590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35187</v>
      </c>
      <c r="E11" s="85" t="s">
        <v>64</v>
      </c>
      <c r="F11" s="195" t="s">
        <v>165</v>
      </c>
      <c r="G11" s="195" t="s">
        <v>165</v>
      </c>
      <c r="H11" s="212">
        <v>6459</v>
      </c>
      <c r="I11" s="159">
        <f aca="true" t="shared" si="0" ref="I11:I16">SUM(D11:H11)</f>
        <v>41646</v>
      </c>
      <c r="J11" s="166">
        <f aca="true" t="shared" si="1" ref="J11:J12">+G11+H11</f>
        <v>6459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52620</v>
      </c>
      <c r="E12" s="85" t="s">
        <v>64</v>
      </c>
      <c r="F12" s="195" t="s">
        <v>165</v>
      </c>
      <c r="G12" s="195" t="s">
        <v>165</v>
      </c>
      <c r="H12" s="212">
        <v>3986</v>
      </c>
      <c r="I12" s="159">
        <f t="shared" si="0"/>
        <v>56606</v>
      </c>
      <c r="J12" s="166">
        <f t="shared" si="1"/>
        <v>3986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260803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260803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12508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12508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31018</v>
      </c>
      <c r="E15" s="85" t="s">
        <v>63</v>
      </c>
      <c r="F15" s="195" t="s">
        <v>165</v>
      </c>
      <c r="G15" s="195" t="s">
        <v>165</v>
      </c>
      <c r="H15" s="173">
        <v>28352</v>
      </c>
      <c r="I15" s="159">
        <f t="shared" si="0"/>
        <v>59370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59412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59412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451548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38797</v>
      </c>
      <c r="I17" s="159">
        <f>SUM(I11:I16)</f>
        <v>490345</v>
      </c>
      <c r="J17" s="166">
        <f>SUM(J11:J16)</f>
        <v>10445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1093552</v>
      </c>
      <c r="E18" s="85" t="s">
        <v>64</v>
      </c>
      <c r="F18" s="173">
        <v>208</v>
      </c>
      <c r="G18" s="212">
        <v>-1093760</v>
      </c>
      <c r="H18" s="212">
        <v>9053</v>
      </c>
      <c r="I18" s="159">
        <f>SUM(D18:H18)</f>
        <v>9053</v>
      </c>
      <c r="J18" s="166">
        <f aca="true" t="shared" si="3" ref="J18:J21">+G18+H18</f>
        <v>-1084707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100434</v>
      </c>
      <c r="E19" s="85" t="s">
        <v>63</v>
      </c>
      <c r="F19" s="173">
        <v>4486</v>
      </c>
      <c r="G19" s="195" t="s">
        <v>165</v>
      </c>
      <c r="H19" s="195" t="s">
        <v>165</v>
      </c>
      <c r="I19" s="159">
        <f aca="true" t="shared" si="4" ref="I19:I21">SUM(D19:H19)</f>
        <v>104920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178556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178556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145236</v>
      </c>
      <c r="E21" s="152" t="s">
        <v>64</v>
      </c>
      <c r="F21" s="172">
        <v>-32534</v>
      </c>
      <c r="G21" s="193" t="s">
        <v>165</v>
      </c>
      <c r="H21" s="193" t="s">
        <v>165</v>
      </c>
      <c r="I21" s="160">
        <f t="shared" si="4"/>
        <v>112702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1517778</v>
      </c>
      <c r="E22" s="91" t="s">
        <v>165</v>
      </c>
      <c r="F22" s="173">
        <f>SUM(F18:F21)</f>
        <v>-27840</v>
      </c>
      <c r="G22" s="159">
        <f>SUM(G18:G21)</f>
        <v>-1093760</v>
      </c>
      <c r="H22" s="159">
        <f>SUM(H18:H21)</f>
        <v>9053</v>
      </c>
      <c r="I22" s="159">
        <f>SUM(I18:I21)</f>
        <v>405231</v>
      </c>
      <c r="J22" s="166">
        <f>SUM(J18:J21)</f>
        <v>-1084707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884861</v>
      </c>
      <c r="E23" s="85" t="s">
        <v>64</v>
      </c>
      <c r="F23" s="173">
        <v>168</v>
      </c>
      <c r="G23" s="212">
        <v>943760</v>
      </c>
      <c r="H23" s="212">
        <v>32336</v>
      </c>
      <c r="I23" s="159">
        <f aca="true" t="shared" si="5" ref="I23:I26">SUM(D23:H23)</f>
        <v>1861125</v>
      </c>
      <c r="J23" s="166">
        <f aca="true" t="shared" si="6" ref="J23:J26">+G23+H23</f>
        <v>976096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121365</v>
      </c>
      <c r="E24" s="85" t="s">
        <v>63</v>
      </c>
      <c r="F24" s="173">
        <v>448144</v>
      </c>
      <c r="G24" s="195" t="s">
        <v>165</v>
      </c>
      <c r="H24" s="195" t="s">
        <v>165</v>
      </c>
      <c r="I24" s="159">
        <f t="shared" si="5"/>
        <v>569509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362524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362524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236951</v>
      </c>
      <c r="E26" s="152" t="s">
        <v>64</v>
      </c>
      <c r="F26" s="174">
        <v>40865</v>
      </c>
      <c r="G26" s="193" t="s">
        <v>165</v>
      </c>
      <c r="H26" s="193" t="s">
        <v>165</v>
      </c>
      <c r="I26" s="161">
        <f t="shared" si="5"/>
        <v>277816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1605701</v>
      </c>
      <c r="E27" s="91" t="s">
        <v>165</v>
      </c>
      <c r="F27" s="159">
        <f>SUM(F23:F26)</f>
        <v>489177</v>
      </c>
      <c r="G27" s="159">
        <f>SUM(G23:G26)</f>
        <v>943760</v>
      </c>
      <c r="H27" s="159">
        <f>SUM(H23:H26)</f>
        <v>32336</v>
      </c>
      <c r="I27" s="159">
        <f>SUM(I23:I26)</f>
        <v>3070974</v>
      </c>
      <c r="J27" s="166">
        <f>SUM(J23:J26)</f>
        <v>976096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66250</v>
      </c>
      <c r="E28" s="85" t="s">
        <v>64</v>
      </c>
      <c r="F28" s="195" t="s">
        <v>165</v>
      </c>
      <c r="G28" s="195" t="s">
        <v>165</v>
      </c>
      <c r="H28" s="212">
        <v>7612</v>
      </c>
      <c r="I28" s="159">
        <f aca="true" t="shared" si="7" ref="I28">SUM(D28:H28)</f>
        <v>73862</v>
      </c>
      <c r="J28" s="166">
        <f aca="true" t="shared" si="8" ref="J28:J32">+G28+H28</f>
        <v>7612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436837</v>
      </c>
      <c r="E29" s="85" t="s">
        <v>64</v>
      </c>
      <c r="F29" s="195" t="s">
        <v>165</v>
      </c>
      <c r="G29" s="195" t="s">
        <v>165</v>
      </c>
      <c r="H29" s="212">
        <v>56273</v>
      </c>
      <c r="I29" s="159">
        <f aca="true" t="shared" si="9" ref="I29">SUM(D29:H29)</f>
        <v>493110</v>
      </c>
      <c r="J29" s="166">
        <f t="shared" si="8"/>
        <v>56273</v>
      </c>
      <c r="L29" s="14"/>
      <c r="M29" s="17"/>
    </row>
    <row r="30" spans="1:13" ht="16.5" thickBot="1">
      <c r="A30" s="117" t="s">
        <v>80</v>
      </c>
      <c r="B30" s="110" t="s">
        <v>41</v>
      </c>
      <c r="C30" s="111" t="s">
        <v>105</v>
      </c>
      <c r="D30" s="175">
        <v>13078</v>
      </c>
      <c r="E30" s="112" t="s">
        <v>64</v>
      </c>
      <c r="F30" s="196" t="s">
        <v>165</v>
      </c>
      <c r="G30" s="196" t="s">
        <v>165</v>
      </c>
      <c r="H30" s="222">
        <v>1271</v>
      </c>
      <c r="I30" s="197">
        <f aca="true" t="shared" si="10" ref="I30">SUM(D30:H30)</f>
        <v>14349</v>
      </c>
      <c r="J30" s="198">
        <f t="shared" si="8"/>
        <v>1271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344347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">SUM(D31:H31)</f>
        <v>344347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2" ref="I32">SUM(D32:H32)</f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4181315</v>
      </c>
      <c r="E33" s="91" t="s">
        <v>165</v>
      </c>
      <c r="F33" s="159">
        <f>+F31+F30+F29+F28+F23+F26+F18+F21+F10+F11+F12</f>
        <v>8873</v>
      </c>
      <c r="G33" s="159"/>
      <c r="H33" s="212">
        <f>+H31+H30+H29+H28+H23+H26+H18+H21+H10+H11+H12</f>
        <v>207580</v>
      </c>
      <c r="I33" s="159">
        <f aca="true" t="shared" si="13" ref="I33:I37">SUM(D33:H33)</f>
        <v>4397768</v>
      </c>
      <c r="J33" s="166">
        <f>+J31+J30+J29+J28+J23+J26+J18+J21+J10+J11+J12</f>
        <v>207580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1023682</v>
      </c>
      <c r="E34" s="91" t="s">
        <v>165</v>
      </c>
      <c r="F34" s="159">
        <f>+F13+F19+F24+F20+F25+F32</f>
        <v>552630</v>
      </c>
      <c r="G34" s="195" t="s">
        <v>165</v>
      </c>
      <c r="H34" s="195" t="s">
        <v>165</v>
      </c>
      <c r="I34" s="159">
        <f t="shared" si="13"/>
        <v>1576312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12508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3"/>
        <v>12508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59412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3"/>
        <v>59412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31018</v>
      </c>
      <c r="E37" s="92" t="s">
        <v>165</v>
      </c>
      <c r="F37" s="193" t="s">
        <v>165</v>
      </c>
      <c r="G37" s="193" t="s">
        <v>165</v>
      </c>
      <c r="H37" s="220">
        <f>+H15</f>
        <v>28352</v>
      </c>
      <c r="I37" s="161">
        <f t="shared" si="13"/>
        <v>59370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4" ref="D38:J38">SUM(D33:D37)</f>
        <v>5307935</v>
      </c>
      <c r="E38" s="94" t="s">
        <v>165</v>
      </c>
      <c r="F38" s="176">
        <f t="shared" si="14"/>
        <v>561503</v>
      </c>
      <c r="G38" s="176">
        <f aca="true" t="shared" si="15" ref="G38">SUM(G33:G37)</f>
        <v>0</v>
      </c>
      <c r="H38" s="176">
        <f t="shared" si="14"/>
        <v>235932</v>
      </c>
      <c r="I38" s="176">
        <f t="shared" si="14"/>
        <v>6105370</v>
      </c>
      <c r="J38" s="201">
        <f t="shared" si="14"/>
        <v>207580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44349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167727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4'!A55" display="(b)"/>
    <hyperlink ref="E13" location="'14'!A54" display="(a)"/>
    <hyperlink ref="E14" location="'14'!A54" display="(a)"/>
    <hyperlink ref="E15" location="'14'!A54" display="(a)"/>
    <hyperlink ref="E16" location="'14'!A54" display="(a)"/>
    <hyperlink ref="E19" location="'14'!A54" display="(a)"/>
    <hyperlink ref="E32" location="'14'!A54" display="(a)"/>
    <hyperlink ref="E24" location="'14'!A54" display="(a)"/>
    <hyperlink ref="E11" location="'14'!A55" display="(b)"/>
    <hyperlink ref="E12" location="'14'!A55" display="(b)"/>
    <hyperlink ref="E18" location="'14'!A55" display="(b)"/>
    <hyperlink ref="E21" location="'14'!A55" display="(b)"/>
    <hyperlink ref="E23" location="'14'!A55" display="(b)"/>
    <hyperlink ref="E26" location="'14'!A55" display="(b)"/>
    <hyperlink ref="E28" location="'14'!A55" display="(b)"/>
    <hyperlink ref="E29" location="'14'!A55" display="(b)"/>
    <hyperlink ref="E30" location="'14'!A55" display="(b)"/>
    <hyperlink ref="E31" location="'14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128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27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7.25" customHeight="1">
      <c r="A10" s="98" t="s">
        <v>74</v>
      </c>
      <c r="B10" s="68" t="s">
        <v>12</v>
      </c>
      <c r="C10" s="26" t="s">
        <v>96</v>
      </c>
      <c r="D10" s="172">
        <v>437085</v>
      </c>
      <c r="E10" s="152" t="s">
        <v>64</v>
      </c>
      <c r="F10" s="172">
        <v>83</v>
      </c>
      <c r="G10" s="193" t="s">
        <v>165</v>
      </c>
      <c r="H10" s="220">
        <v>22663</v>
      </c>
      <c r="I10" s="160">
        <f>SUM(D10:H10)</f>
        <v>459831</v>
      </c>
      <c r="J10" s="194">
        <f>+G10+H10</f>
        <v>22663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25306</v>
      </c>
      <c r="E11" s="85" t="s">
        <v>64</v>
      </c>
      <c r="F11" s="195" t="s">
        <v>165</v>
      </c>
      <c r="G11" s="195" t="s">
        <v>165</v>
      </c>
      <c r="H11" s="212">
        <v>2560</v>
      </c>
      <c r="I11" s="159">
        <f aca="true" t="shared" si="0" ref="I11:I16">SUM(D11:H11)</f>
        <v>27866</v>
      </c>
      <c r="J11" s="166">
        <f aca="true" t="shared" si="1" ref="J11:J14">+G11+H11</f>
        <v>2560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37843</v>
      </c>
      <c r="E12" s="85" t="s">
        <v>64</v>
      </c>
      <c r="F12" s="195" t="s">
        <v>165</v>
      </c>
      <c r="G12" s="195" t="s">
        <v>165</v>
      </c>
      <c r="H12" s="212">
        <v>3483</v>
      </c>
      <c r="I12" s="159">
        <f t="shared" si="0"/>
        <v>41326</v>
      </c>
      <c r="J12" s="166">
        <f t="shared" si="1"/>
        <v>3483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134478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134478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4912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4912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17318</v>
      </c>
      <c r="E15" s="85" t="s">
        <v>63</v>
      </c>
      <c r="F15" s="195" t="s">
        <v>165</v>
      </c>
      <c r="G15" s="195" t="s">
        <v>165</v>
      </c>
      <c r="H15" s="173">
        <v>15830</v>
      </c>
      <c r="I15" s="159">
        <f t="shared" si="0"/>
        <v>33148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23330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23330</v>
      </c>
      <c r="J16" s="167">
        <f aca="true" t="shared" si="2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243187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21873</v>
      </c>
      <c r="I17" s="159">
        <f>SUM(I11:I16)</f>
        <v>265060</v>
      </c>
      <c r="J17" s="166">
        <f>SUM(J11:J16)</f>
        <v>6043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547888</v>
      </c>
      <c r="E18" s="85" t="s">
        <v>64</v>
      </c>
      <c r="F18" s="173">
        <v>104</v>
      </c>
      <c r="G18" s="195" t="s">
        <v>165</v>
      </c>
      <c r="H18" s="212">
        <v>4536</v>
      </c>
      <c r="I18" s="159">
        <f>SUM(D18:H18)</f>
        <v>552528</v>
      </c>
      <c r="J18" s="166">
        <f aca="true" t="shared" si="3" ref="J18:J21">+G18+H18</f>
        <v>4536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50519</v>
      </c>
      <c r="E19" s="85" t="s">
        <v>63</v>
      </c>
      <c r="F19" s="173">
        <v>2471</v>
      </c>
      <c r="G19" s="195" t="s">
        <v>165</v>
      </c>
      <c r="H19" s="195" t="s">
        <v>165</v>
      </c>
      <c r="I19" s="159">
        <f aca="true" t="shared" si="4" ref="I19:I21">SUM(D19:H19)</f>
        <v>52990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116095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116095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32340</v>
      </c>
      <c r="E21" s="152" t="s">
        <v>64</v>
      </c>
      <c r="F21" s="172">
        <v>20072</v>
      </c>
      <c r="G21" s="193" t="s">
        <v>165</v>
      </c>
      <c r="H21" s="193" t="s">
        <v>165</v>
      </c>
      <c r="I21" s="160">
        <f t="shared" si="4"/>
        <v>52412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746842</v>
      </c>
      <c r="E22" s="91" t="s">
        <v>165</v>
      </c>
      <c r="F22" s="159">
        <f>SUM(F18:F21)</f>
        <v>22647</v>
      </c>
      <c r="G22" s="159">
        <f>SUM(G18:G21)</f>
        <v>0</v>
      </c>
      <c r="H22" s="159">
        <f>SUM(H18:H21)</f>
        <v>4536</v>
      </c>
      <c r="I22" s="159">
        <f>SUM(I18:I21)</f>
        <v>774025</v>
      </c>
      <c r="J22" s="166">
        <f>SUM(J18:J21)</f>
        <v>4536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443331</v>
      </c>
      <c r="E23" s="85" t="s">
        <v>64</v>
      </c>
      <c r="F23" s="173">
        <v>84</v>
      </c>
      <c r="G23" s="195" t="s">
        <v>165</v>
      </c>
      <c r="H23" s="212">
        <v>594</v>
      </c>
      <c r="I23" s="159">
        <f aca="true" t="shared" si="5" ref="I23:I26">SUM(D23:H23)</f>
        <v>444009</v>
      </c>
      <c r="J23" s="166">
        <f aca="true" t="shared" si="6" ref="J23:J26">+G23+H23</f>
        <v>594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61417</v>
      </c>
      <c r="E24" s="85" t="s">
        <v>63</v>
      </c>
      <c r="F24" s="173">
        <v>231092</v>
      </c>
      <c r="G24" s="195" t="s">
        <v>165</v>
      </c>
      <c r="H24" s="195" t="s">
        <v>165</v>
      </c>
      <c r="I24" s="159">
        <f t="shared" si="5"/>
        <v>292509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235707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235707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63268</v>
      </c>
      <c r="E26" s="152" t="s">
        <v>64</v>
      </c>
      <c r="F26" s="174">
        <v>-6375</v>
      </c>
      <c r="G26" s="193" t="s">
        <v>165</v>
      </c>
      <c r="H26" s="193" t="s">
        <v>165</v>
      </c>
      <c r="I26" s="161">
        <f t="shared" si="5"/>
        <v>56893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803723</v>
      </c>
      <c r="E27" s="91" t="s">
        <v>165</v>
      </c>
      <c r="F27" s="159">
        <f>SUM(F23:F26)</f>
        <v>224801</v>
      </c>
      <c r="G27" s="159">
        <f>SUM(G23:G26)</f>
        <v>0</v>
      </c>
      <c r="H27" s="159">
        <f>SUM(H23:H26)</f>
        <v>594</v>
      </c>
      <c r="I27" s="159">
        <f>SUM(I23:I26)</f>
        <v>1029118</v>
      </c>
      <c r="J27" s="166">
        <f>SUM(J23:J26)</f>
        <v>594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33422</v>
      </c>
      <c r="E28" s="85" t="s">
        <v>64</v>
      </c>
      <c r="F28" s="195" t="s">
        <v>165</v>
      </c>
      <c r="G28" s="195" t="s">
        <v>165</v>
      </c>
      <c r="H28" s="212">
        <v>3840</v>
      </c>
      <c r="I28" s="159">
        <f aca="true" t="shared" si="7" ref="I28">SUM(D28:H28)</f>
        <v>37262</v>
      </c>
      <c r="J28" s="166">
        <f aca="true" t="shared" si="8" ref="J28:J32">+G28+H28</f>
        <v>3840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218863</v>
      </c>
      <c r="E29" s="85" t="s">
        <v>64</v>
      </c>
      <c r="F29" s="195" t="s">
        <v>165</v>
      </c>
      <c r="G29" s="195" t="s">
        <v>165</v>
      </c>
      <c r="H29" s="212">
        <v>19256</v>
      </c>
      <c r="I29" s="159">
        <f aca="true" t="shared" si="9" ref="I29">SUM(D29:H29)</f>
        <v>238119</v>
      </c>
      <c r="J29" s="166">
        <f t="shared" si="8"/>
        <v>19256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6552</v>
      </c>
      <c r="E30" s="112" t="s">
        <v>64</v>
      </c>
      <c r="F30" s="196" t="s">
        <v>165</v>
      </c>
      <c r="G30" s="196" t="s">
        <v>165</v>
      </c>
      <c r="H30" s="222">
        <v>966</v>
      </c>
      <c r="I30" s="197">
        <f aca="true" t="shared" si="10" ref="I30">SUM(D30:H30)</f>
        <v>7518</v>
      </c>
      <c r="J30" s="198">
        <f t="shared" si="8"/>
        <v>966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195815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195815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2041713</v>
      </c>
      <c r="E33" s="91" t="s">
        <v>165</v>
      </c>
      <c r="F33" s="159">
        <f>+F31+F30+F29+F28+F23+F26+F18+F21+F10+F11+F12</f>
        <v>13968</v>
      </c>
      <c r="G33" s="195" t="s">
        <v>165</v>
      </c>
      <c r="H33" s="212">
        <f>+H31+H30+H29+H28+H23+H26+H18+H21+H10+H11+H12</f>
        <v>57898</v>
      </c>
      <c r="I33" s="159">
        <f aca="true" t="shared" si="12" ref="I33:I37">SUM(D33:H33)</f>
        <v>2113579</v>
      </c>
      <c r="J33" s="166">
        <f>+J31+J30+J29+J28+J23+J26+J18+J21+J10+J11+J12</f>
        <v>57898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598216</v>
      </c>
      <c r="E34" s="91" t="s">
        <v>165</v>
      </c>
      <c r="F34" s="159">
        <f>+F13+F19+F24+F20+F25+F32</f>
        <v>333563</v>
      </c>
      <c r="G34" s="195" t="s">
        <v>165</v>
      </c>
      <c r="H34" s="195" t="s">
        <v>165</v>
      </c>
      <c r="I34" s="159">
        <f t="shared" si="12"/>
        <v>931779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4912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4912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23330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23330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17318</v>
      </c>
      <c r="E37" s="92" t="s">
        <v>165</v>
      </c>
      <c r="F37" s="193" t="s">
        <v>165</v>
      </c>
      <c r="G37" s="193" t="s">
        <v>165</v>
      </c>
      <c r="H37" s="161">
        <f>+H15</f>
        <v>15830</v>
      </c>
      <c r="I37" s="161">
        <f t="shared" si="12"/>
        <v>33148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2685489</v>
      </c>
      <c r="E38" s="94" t="s">
        <v>165</v>
      </c>
      <c r="F38" s="176">
        <f t="shared" si="13"/>
        <v>347531</v>
      </c>
      <c r="G38" s="176">
        <f aca="true" t="shared" si="14" ref="G38">SUM(G33:G37)</f>
        <v>0</v>
      </c>
      <c r="H38" s="176">
        <f t="shared" si="13"/>
        <v>73728</v>
      </c>
      <c r="I38" s="176">
        <f t="shared" si="13"/>
        <v>3106748</v>
      </c>
      <c r="J38" s="201">
        <f t="shared" si="13"/>
        <v>57898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25220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84034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5'!A55" display="(b)"/>
    <hyperlink ref="E13" location="'15'!A54" display="(a)"/>
    <hyperlink ref="E14" location="'15'!A54" display="(a)"/>
    <hyperlink ref="E15" location="'15'!A54" display="(a)"/>
    <hyperlink ref="E16" location="'15'!A54" display="(a)"/>
    <hyperlink ref="E19" location="'15'!A54" display="(a)"/>
    <hyperlink ref="E24" location="'15'!A54" display="(a)"/>
    <hyperlink ref="E32" location="'15'!A54" display="(a)"/>
    <hyperlink ref="E11" location="'15'!A55" display="(b)"/>
    <hyperlink ref="E12" location="'15'!A55" display="(b)"/>
    <hyperlink ref="E18" location="'15'!A55" display="(b)"/>
    <hyperlink ref="E21" location="'15'!A55" display="(b)"/>
    <hyperlink ref="E23" location="'15'!A55" display="(b)"/>
    <hyperlink ref="E26" location="'15'!A55" display="(b)"/>
    <hyperlink ref="E28" location="'15'!A55" display="(b)"/>
    <hyperlink ref="E29" location="'15'!A55" display="(b)"/>
    <hyperlink ref="E30" location="'15'!A55" display="(b)"/>
    <hyperlink ref="E31" location="'15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129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7" t="s">
        <v>169</v>
      </c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170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43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99202</v>
      </c>
      <c r="E10" s="152" t="s">
        <v>64</v>
      </c>
      <c r="F10" s="172">
        <v>-5916</v>
      </c>
      <c r="G10" s="193" t="s">
        <v>165</v>
      </c>
      <c r="H10" s="220">
        <v>7699</v>
      </c>
      <c r="I10" s="160">
        <f>SUM(D10:H10)</f>
        <v>100985</v>
      </c>
      <c r="J10" s="194">
        <f>+G10+H10</f>
        <v>7699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23565</v>
      </c>
      <c r="E11" s="85" t="s">
        <v>64</v>
      </c>
      <c r="F11" s="195" t="s">
        <v>165</v>
      </c>
      <c r="G11" s="195" t="s">
        <v>165</v>
      </c>
      <c r="H11" s="212">
        <v>1931</v>
      </c>
      <c r="I11" s="159">
        <f aca="true" t="shared" si="0" ref="I11:I16">SUM(D11:H11)</f>
        <v>25496</v>
      </c>
      <c r="J11" s="166">
        <f aca="true" t="shared" si="1" ref="J11:J14">+G11+H11</f>
        <v>1931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35242</v>
      </c>
      <c r="E12" s="85" t="s">
        <v>64</v>
      </c>
      <c r="F12" s="195" t="s">
        <v>165</v>
      </c>
      <c r="G12" s="195" t="s">
        <v>165</v>
      </c>
      <c r="H12" s="212">
        <v>2977</v>
      </c>
      <c r="I12" s="159">
        <f t="shared" si="0"/>
        <v>38219</v>
      </c>
      <c r="J12" s="166">
        <f t="shared" si="1"/>
        <v>2977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112227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112227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3574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3574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1222</v>
      </c>
      <c r="E15" s="85" t="s">
        <v>63</v>
      </c>
      <c r="F15" s="195" t="s">
        <v>165</v>
      </c>
      <c r="G15" s="195" t="s">
        <v>165</v>
      </c>
      <c r="H15" s="173">
        <v>1113</v>
      </c>
      <c r="I15" s="159">
        <f t="shared" si="0"/>
        <v>2335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16975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16975</v>
      </c>
      <c r="J16" s="167">
        <f aca="true" t="shared" si="2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192805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6021</v>
      </c>
      <c r="I17" s="159">
        <f>SUM(I11:I16)</f>
        <v>198826</v>
      </c>
      <c r="J17" s="166">
        <f>SUM(J11:J16)</f>
        <v>4908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124350</v>
      </c>
      <c r="E18" s="85" t="s">
        <v>64</v>
      </c>
      <c r="F18" s="173">
        <v>-7416</v>
      </c>
      <c r="G18" s="195" t="s">
        <v>165</v>
      </c>
      <c r="H18" s="212">
        <v>393</v>
      </c>
      <c r="I18" s="159">
        <f>SUM(D18:H18)</f>
        <v>117327</v>
      </c>
      <c r="J18" s="166">
        <f aca="true" t="shared" si="3" ref="J18:J21">+G18+H18</f>
        <v>393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63050</v>
      </c>
      <c r="E19" s="85" t="s">
        <v>63</v>
      </c>
      <c r="F19" s="173">
        <v>-24311</v>
      </c>
      <c r="G19" s="195" t="s">
        <v>165</v>
      </c>
      <c r="H19" s="195" t="s">
        <v>165</v>
      </c>
      <c r="I19" s="159">
        <f aca="true" t="shared" si="4" ref="I19:I21">SUM(D19:H19)</f>
        <v>38739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87362</v>
      </c>
      <c r="E20" s="91" t="s">
        <v>165</v>
      </c>
      <c r="F20" s="173"/>
      <c r="G20" s="195" t="s">
        <v>165</v>
      </c>
      <c r="H20" s="195" t="s">
        <v>165</v>
      </c>
      <c r="I20" s="159">
        <f t="shared" si="4"/>
        <v>87362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11326</v>
      </c>
      <c r="E21" s="152" t="s">
        <v>64</v>
      </c>
      <c r="F21" s="172">
        <v>3675</v>
      </c>
      <c r="G21" s="193" t="s">
        <v>165</v>
      </c>
      <c r="H21" s="193" t="s">
        <v>165</v>
      </c>
      <c r="I21" s="160">
        <f t="shared" si="4"/>
        <v>15001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286088</v>
      </c>
      <c r="E22" s="91" t="s">
        <v>165</v>
      </c>
      <c r="F22" s="159">
        <f>SUM(F18:F21)</f>
        <v>-28052</v>
      </c>
      <c r="G22" s="159">
        <f>SUM(G18:G21)</f>
        <v>0</v>
      </c>
      <c r="H22" s="159">
        <f>SUM(H18:H21)</f>
        <v>393</v>
      </c>
      <c r="I22" s="159">
        <f>SUM(I18:I21)</f>
        <v>258429</v>
      </c>
      <c r="J22" s="166">
        <f>SUM(J18:J21)</f>
        <v>393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100619</v>
      </c>
      <c r="E23" s="85" t="s">
        <v>64</v>
      </c>
      <c r="F23" s="173">
        <v>-6000</v>
      </c>
      <c r="G23" s="195" t="s">
        <v>165</v>
      </c>
      <c r="H23" s="212">
        <v>54</v>
      </c>
      <c r="I23" s="159">
        <f aca="true" t="shared" si="5" ref="I23:I26">SUM(D23:H23)</f>
        <v>94673</v>
      </c>
      <c r="J23" s="166">
        <f aca="true" t="shared" si="6" ref="J23:J26">+G23+H23</f>
        <v>54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171664</v>
      </c>
      <c r="E24" s="85" t="s">
        <v>63</v>
      </c>
      <c r="F24" s="173">
        <v>176425</v>
      </c>
      <c r="G24" s="195" t="s">
        <v>165</v>
      </c>
      <c r="H24" s="195" t="s">
        <v>165</v>
      </c>
      <c r="I24" s="159">
        <f t="shared" si="5"/>
        <v>348089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177372</v>
      </c>
      <c r="E25" s="91" t="s">
        <v>165</v>
      </c>
      <c r="F25" s="173"/>
      <c r="G25" s="195" t="s">
        <v>165</v>
      </c>
      <c r="H25" s="195" t="s">
        <v>165</v>
      </c>
      <c r="I25" s="159">
        <f t="shared" si="5"/>
        <v>177372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21522</v>
      </c>
      <c r="E26" s="152" t="s">
        <v>64</v>
      </c>
      <c r="F26" s="174">
        <v>4475</v>
      </c>
      <c r="G26" s="193" t="s">
        <v>165</v>
      </c>
      <c r="H26" s="193" t="s">
        <v>165</v>
      </c>
      <c r="I26" s="161">
        <f t="shared" si="5"/>
        <v>25997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471177</v>
      </c>
      <c r="E27" s="91" t="s">
        <v>165</v>
      </c>
      <c r="F27" s="159">
        <f>SUM(F23:F26)</f>
        <v>174900</v>
      </c>
      <c r="G27" s="159">
        <f>SUM(G23:G26)</f>
        <v>0</v>
      </c>
      <c r="H27" s="159">
        <f>SUM(H23:H26)</f>
        <v>54</v>
      </c>
      <c r="I27" s="159">
        <f>SUM(I23:I26)</f>
        <v>646131</v>
      </c>
      <c r="J27" s="166">
        <f>SUM(J23:J26)</f>
        <v>54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2694</v>
      </c>
      <c r="E28" s="85" t="s">
        <v>64</v>
      </c>
      <c r="F28" s="195" t="s">
        <v>165</v>
      </c>
      <c r="G28" s="195" t="s">
        <v>165</v>
      </c>
      <c r="H28" s="212">
        <v>459</v>
      </c>
      <c r="I28" s="159">
        <f aca="true" t="shared" si="7" ref="I28">SUM(D28:H28)</f>
        <v>3153</v>
      </c>
      <c r="J28" s="166">
        <f aca="true" t="shared" si="8" ref="J28:J32">+G28+H28</f>
        <v>459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18978</v>
      </c>
      <c r="E29" s="85" t="s">
        <v>64</v>
      </c>
      <c r="F29" s="195" t="s">
        <v>165</v>
      </c>
      <c r="G29" s="195" t="s">
        <v>165</v>
      </c>
      <c r="H29" s="212">
        <v>1671</v>
      </c>
      <c r="I29" s="159">
        <f aca="true" t="shared" si="9" ref="I29">SUM(D29:H29)</f>
        <v>20649</v>
      </c>
      <c r="J29" s="166">
        <f t="shared" si="8"/>
        <v>1671</v>
      </c>
      <c r="L29" s="14"/>
      <c r="M29" s="17"/>
    </row>
    <row r="30" spans="1:13" ht="24" customHeight="1" thickBot="1">
      <c r="A30" s="125" t="s">
        <v>80</v>
      </c>
      <c r="B30" s="110" t="s">
        <v>41</v>
      </c>
      <c r="C30" s="111" t="s">
        <v>105</v>
      </c>
      <c r="D30" s="175">
        <v>568</v>
      </c>
      <c r="E30" s="112" t="s">
        <v>64</v>
      </c>
      <c r="F30" s="196" t="s">
        <v>165</v>
      </c>
      <c r="G30" s="196" t="s">
        <v>165</v>
      </c>
      <c r="H30" s="222">
        <v>84</v>
      </c>
      <c r="I30" s="197">
        <f aca="true" t="shared" si="10" ref="I30">SUM(D30:H30)</f>
        <v>652</v>
      </c>
      <c r="J30" s="198">
        <f t="shared" si="8"/>
        <v>84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63242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63242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501308</v>
      </c>
      <c r="E33" s="91" t="s">
        <v>165</v>
      </c>
      <c r="F33" s="159">
        <f>+F31+F30+F29+F28+F23+F26+F18+F21+F10+F11+F12</f>
        <v>-11182</v>
      </c>
      <c r="G33" s="195" t="s">
        <v>165</v>
      </c>
      <c r="H33" s="212">
        <f>+H31+H30+H29+H28+H23+H26+H18+H21+H10+H11+H12</f>
        <v>15268</v>
      </c>
      <c r="I33" s="159">
        <f aca="true" t="shared" si="12" ref="I33:I36">SUM(D33:H33)</f>
        <v>505394</v>
      </c>
      <c r="J33" s="166">
        <f>+J31+J30+J29+J28+J23+J26+J18+J21+J10+J11+J12</f>
        <v>15268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611675</v>
      </c>
      <c r="E34" s="91" t="s">
        <v>165</v>
      </c>
      <c r="F34" s="159">
        <f>+F13+F19+F24+F20+F25+F32</f>
        <v>252114</v>
      </c>
      <c r="G34" s="195" t="s">
        <v>165</v>
      </c>
      <c r="H34" s="195" t="s">
        <v>165</v>
      </c>
      <c r="I34" s="159">
        <f t="shared" si="12"/>
        <v>863789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3574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3574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16975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16975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1222</v>
      </c>
      <c r="E37" s="92" t="s">
        <v>165</v>
      </c>
      <c r="F37" s="193" t="s">
        <v>165</v>
      </c>
      <c r="G37" s="193" t="s">
        <v>165</v>
      </c>
      <c r="H37" s="220">
        <f>+H15</f>
        <v>1113</v>
      </c>
      <c r="I37" s="161">
        <f>SUM(D37:H37)</f>
        <v>2335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1134754</v>
      </c>
      <c r="E38" s="94" t="s">
        <v>165</v>
      </c>
      <c r="F38" s="176">
        <f t="shared" si="13"/>
        <v>240932</v>
      </c>
      <c r="G38" s="176">
        <f aca="true" t="shared" si="14" ref="G38">SUM(G33:G37)</f>
        <v>0</v>
      </c>
      <c r="H38" s="176">
        <f t="shared" si="13"/>
        <v>16381</v>
      </c>
      <c r="I38" s="176">
        <f t="shared" si="13"/>
        <v>1392067</v>
      </c>
      <c r="J38" s="201">
        <f t="shared" si="13"/>
        <v>15268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8145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17932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6'!A55" display="(b)"/>
    <hyperlink ref="E13" location="'16'!A54" display="(a)"/>
    <hyperlink ref="E14" location="'16'!A54" display="(a)"/>
    <hyperlink ref="E15" location="'16'!A54" display="(a)"/>
    <hyperlink ref="E16" location="'16'!A54" display="(a)"/>
    <hyperlink ref="E19" location="'16'!A54" display="(a)"/>
    <hyperlink ref="E24" location="'16'!A54" display="(a)"/>
    <hyperlink ref="E32" location="'16'!A54" display="(a)"/>
    <hyperlink ref="E11" location="'16'!A55" display="(b)"/>
    <hyperlink ref="E12" location="'16'!A55" display="(b)"/>
    <hyperlink ref="E18" location="'16'!A55" display="(b)"/>
    <hyperlink ref="E21" location="'16'!A55" display="(b)"/>
    <hyperlink ref="E23" location="'16'!A55" display="(b)"/>
    <hyperlink ref="E26" location="'16'!A55" display="(b)"/>
    <hyperlink ref="E28" location="'16'!A55" display="(b)"/>
    <hyperlink ref="E29" location="'16'!A55" display="(b)"/>
    <hyperlink ref="E30" location="'16'!A55" display="(b)"/>
    <hyperlink ref="E31" location="'16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I37" formula="1"/>
  </ignoredErrors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130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28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552960</v>
      </c>
      <c r="E10" s="152" t="s">
        <v>64</v>
      </c>
      <c r="F10" s="172">
        <v>105</v>
      </c>
      <c r="G10" s="220">
        <v>436252</v>
      </c>
      <c r="H10" s="220">
        <v>59387</v>
      </c>
      <c r="I10" s="160">
        <f>SUM(D10:H10)</f>
        <v>1048704</v>
      </c>
      <c r="J10" s="194">
        <f>G10+H10</f>
        <v>495639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52250</v>
      </c>
      <c r="E11" s="85" t="s">
        <v>64</v>
      </c>
      <c r="F11" s="195" t="s">
        <v>165</v>
      </c>
      <c r="G11" s="195" t="s">
        <v>165</v>
      </c>
      <c r="H11" s="212">
        <v>6026</v>
      </c>
      <c r="I11" s="159">
        <f aca="true" t="shared" si="0" ref="I11:I16">SUM(D11:H11)</f>
        <v>58276</v>
      </c>
      <c r="J11" s="166">
        <f aca="true" t="shared" si="1" ref="J11:J14">G11+H11</f>
        <v>6026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78137</v>
      </c>
      <c r="E12" s="85" t="s">
        <v>64</v>
      </c>
      <c r="F12" s="195" t="s">
        <v>165</v>
      </c>
      <c r="G12" s="195" t="s">
        <v>165</v>
      </c>
      <c r="H12" s="212">
        <v>7373</v>
      </c>
      <c r="I12" s="159">
        <f t="shared" si="0"/>
        <v>85510</v>
      </c>
      <c r="J12" s="166">
        <f t="shared" si="1"/>
        <v>7373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289903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289903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11083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11083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18759</v>
      </c>
      <c r="E15" s="85" t="s">
        <v>63</v>
      </c>
      <c r="F15" s="195" t="s">
        <v>165</v>
      </c>
      <c r="G15" s="195" t="s">
        <v>165</v>
      </c>
      <c r="H15" s="173">
        <v>17146</v>
      </c>
      <c r="I15" s="159">
        <f t="shared" si="0"/>
        <v>35905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52643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52643</v>
      </c>
      <c r="J16" s="167">
        <f aca="true" t="shared" si="2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502775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30545</v>
      </c>
      <c r="I17" s="159">
        <f>SUM(I11:I16)</f>
        <v>533320</v>
      </c>
      <c r="J17" s="166">
        <f>SUM(J11:J16)</f>
        <v>13399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693137</v>
      </c>
      <c r="E18" s="85" t="s">
        <v>64</v>
      </c>
      <c r="F18" s="173">
        <v>132</v>
      </c>
      <c r="G18" s="212">
        <v>-392679</v>
      </c>
      <c r="H18" s="212">
        <v>14316</v>
      </c>
      <c r="I18" s="159">
        <f>SUM(D18:H18)</f>
        <v>314906</v>
      </c>
      <c r="J18" s="166">
        <f aca="true" t="shared" si="3" ref="J18:J21">G18+H18</f>
        <v>-378363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62449</v>
      </c>
      <c r="E19" s="85" t="s">
        <v>63</v>
      </c>
      <c r="F19" s="173">
        <v>1492</v>
      </c>
      <c r="G19" s="195" t="s">
        <v>165</v>
      </c>
      <c r="H19" s="195" t="s">
        <v>165</v>
      </c>
      <c r="I19" s="159">
        <f aca="true" t="shared" si="4" ref="I19:I21">SUM(D19:H19)</f>
        <v>63941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119586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119586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38084</v>
      </c>
      <c r="E21" s="152" t="s">
        <v>64</v>
      </c>
      <c r="F21" s="172">
        <v>37151</v>
      </c>
      <c r="G21" s="193" t="s">
        <v>165</v>
      </c>
      <c r="H21" s="193" t="s">
        <v>165</v>
      </c>
      <c r="I21" s="160">
        <f t="shared" si="4"/>
        <v>75235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913256</v>
      </c>
      <c r="E22" s="91" t="s">
        <v>165</v>
      </c>
      <c r="F22" s="159">
        <f>SUM(F18:F21)</f>
        <v>38775</v>
      </c>
      <c r="G22" s="159">
        <f>SUM(G18:G21)</f>
        <v>-392679</v>
      </c>
      <c r="H22" s="159">
        <f>SUM(H18:H21)</f>
        <v>14316</v>
      </c>
      <c r="I22" s="159">
        <f>SUM(I18:I21)</f>
        <v>573668</v>
      </c>
      <c r="J22" s="166">
        <f>SUM(J18:J21)</f>
        <v>-378363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560861</v>
      </c>
      <c r="E23" s="85" t="s">
        <v>64</v>
      </c>
      <c r="F23" s="173">
        <v>106</v>
      </c>
      <c r="G23" s="212">
        <v>-43573</v>
      </c>
      <c r="H23" s="212">
        <v>5475</v>
      </c>
      <c r="I23" s="159">
        <f aca="true" t="shared" si="5" ref="I23:I26">SUM(D23:H23)</f>
        <v>522869</v>
      </c>
      <c r="J23" s="166">
        <f aca="true" t="shared" si="6" ref="J23:J26">G23+H23</f>
        <v>-38098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73225</v>
      </c>
      <c r="E24" s="85" t="s">
        <v>63</v>
      </c>
      <c r="F24" s="173">
        <v>244319</v>
      </c>
      <c r="G24" s="195" t="s">
        <v>165</v>
      </c>
      <c r="H24" s="195" t="s">
        <v>165</v>
      </c>
      <c r="I24" s="159">
        <f t="shared" si="5"/>
        <v>317544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242796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242796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122926</v>
      </c>
      <c r="E26" s="152" t="s">
        <v>64</v>
      </c>
      <c r="F26" s="174">
        <v>23061</v>
      </c>
      <c r="G26" s="193" t="s">
        <v>165</v>
      </c>
      <c r="H26" s="193" t="s">
        <v>165</v>
      </c>
      <c r="I26" s="161">
        <f t="shared" si="5"/>
        <v>145987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999808</v>
      </c>
      <c r="E27" s="91" t="s">
        <v>165</v>
      </c>
      <c r="F27" s="159">
        <f>SUM(F23:F26)</f>
        <v>267486</v>
      </c>
      <c r="G27" s="159">
        <f>SUM(G23:G26)</f>
        <v>-43573</v>
      </c>
      <c r="H27" s="159">
        <f>SUM(H23:H26)</f>
        <v>5475</v>
      </c>
      <c r="I27" s="159">
        <f>SUM(I23:I26)</f>
        <v>1229196</v>
      </c>
      <c r="J27" s="166">
        <f>SUM(J23:J26)</f>
        <v>-38098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40048</v>
      </c>
      <c r="E28" s="85" t="s">
        <v>64</v>
      </c>
      <c r="F28" s="195" t="s">
        <v>165</v>
      </c>
      <c r="G28" s="195" t="s">
        <v>165</v>
      </c>
      <c r="H28" s="212">
        <v>6859</v>
      </c>
      <c r="I28" s="159">
        <f aca="true" t="shared" si="7" ref="I28">SUM(D28:H28)</f>
        <v>46907</v>
      </c>
      <c r="J28" s="166">
        <f aca="true" t="shared" si="8" ref="J28:J32">G28+H28</f>
        <v>6859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276885</v>
      </c>
      <c r="E29" s="85" t="s">
        <v>64</v>
      </c>
      <c r="F29" s="195" t="s">
        <v>165</v>
      </c>
      <c r="G29" s="195" t="s">
        <v>165</v>
      </c>
      <c r="H29" s="212">
        <v>27578</v>
      </c>
      <c r="I29" s="159">
        <f aca="true" t="shared" si="9" ref="I29">SUM(D29:H29)</f>
        <v>304463</v>
      </c>
      <c r="J29" s="166">
        <f t="shared" si="8"/>
        <v>27578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8289</v>
      </c>
      <c r="E30" s="112" t="s">
        <v>64</v>
      </c>
      <c r="F30" s="196" t="s">
        <v>165</v>
      </c>
      <c r="G30" s="196" t="s">
        <v>165</v>
      </c>
      <c r="H30" s="222">
        <v>1241</v>
      </c>
      <c r="I30" s="197">
        <f aca="true" t="shared" si="10" ref="I30">SUM(D30:H30)</f>
        <v>9530</v>
      </c>
      <c r="J30" s="198">
        <f t="shared" si="8"/>
        <v>1241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288012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288012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2711589</v>
      </c>
      <c r="E33" s="91" t="s">
        <v>165</v>
      </c>
      <c r="F33" s="159">
        <f>+F31+F30+F29+F28+F23+F26+F18+F21+F10+F11+F12</f>
        <v>60555</v>
      </c>
      <c r="G33" s="195" t="s">
        <v>165</v>
      </c>
      <c r="H33" s="212">
        <f>+H31+H30+H29+H28+H23+H26+H18+H21+H10+H11+H12</f>
        <v>128255</v>
      </c>
      <c r="I33" s="159">
        <f aca="true" t="shared" si="12" ref="I33:I37">SUM(D33:H33)</f>
        <v>2900399</v>
      </c>
      <c r="J33" s="166">
        <f>+J31+J30+J29+J28+J23+J26+J18+J21+J10+J11+J12</f>
        <v>128255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787959</v>
      </c>
      <c r="E34" s="91" t="s">
        <v>165</v>
      </c>
      <c r="F34" s="159">
        <f>+F13+F19+F24+F20+F25+F32</f>
        <v>345811</v>
      </c>
      <c r="G34" s="195" t="s">
        <v>165</v>
      </c>
      <c r="H34" s="195" t="s">
        <v>165</v>
      </c>
      <c r="I34" s="159">
        <f t="shared" si="12"/>
        <v>1133770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11083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11083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52643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52643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18759</v>
      </c>
      <c r="E37" s="92" t="s">
        <v>165</v>
      </c>
      <c r="F37" s="193" t="s">
        <v>165</v>
      </c>
      <c r="G37" s="193" t="s">
        <v>165</v>
      </c>
      <c r="H37" s="220">
        <f>+H15</f>
        <v>17146</v>
      </c>
      <c r="I37" s="161">
        <f t="shared" si="12"/>
        <v>35905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3582033</v>
      </c>
      <c r="E38" s="94" t="s">
        <v>165</v>
      </c>
      <c r="F38" s="176">
        <f t="shared" si="13"/>
        <v>406366</v>
      </c>
      <c r="G38" s="176">
        <f aca="true" t="shared" si="14" ref="G38">SUM(G33:G37)</f>
        <v>0</v>
      </c>
      <c r="H38" s="176">
        <f t="shared" si="13"/>
        <v>145401</v>
      </c>
      <c r="I38" s="176">
        <f t="shared" si="13"/>
        <v>4133800</v>
      </c>
      <c r="J38" s="201">
        <f t="shared" si="13"/>
        <v>128255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37094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106312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7'!A55" display="(b)"/>
    <hyperlink ref="E13" location="'17'!A54" display="(a)"/>
    <hyperlink ref="E14" location="'17'!A54" display="(a)"/>
    <hyperlink ref="E15" location="'17'!A54" display="(a)"/>
    <hyperlink ref="E16" location="'17'!A54" display="(a)"/>
    <hyperlink ref="E19" location="'17'!A54" display="(a)"/>
    <hyperlink ref="E24" location="'17'!A54" display="(a)"/>
    <hyperlink ref="E32" location="'17'!A54" display="(a)"/>
    <hyperlink ref="E11" location="'17'!A55" display="(b)"/>
    <hyperlink ref="E12" location="'17'!A55" display="(b)"/>
    <hyperlink ref="E18" location="'17'!A55" display="(b)"/>
    <hyperlink ref="E21" location="'17'!A55" display="(b)"/>
    <hyperlink ref="E23" location="'17'!A55" display="(b)"/>
    <hyperlink ref="E26" location="'17'!A55" display="(b)"/>
    <hyperlink ref="E28" location="'17'!A55" display="(b)"/>
    <hyperlink ref="E29" location="'17'!A55" display="(b)"/>
    <hyperlink ref="E30" location="'17'!A55" display="(b)"/>
    <hyperlink ref="E31" location="'17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131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29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630630</v>
      </c>
      <c r="E10" s="152" t="s">
        <v>64</v>
      </c>
      <c r="F10" s="172">
        <v>120</v>
      </c>
      <c r="G10" s="193" t="s">
        <v>165</v>
      </c>
      <c r="H10" s="220">
        <v>32697</v>
      </c>
      <c r="I10" s="160">
        <f>SUM(D10:H10)</f>
        <v>663447</v>
      </c>
      <c r="J10" s="194">
        <f>+G10+H10</f>
        <v>32697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31496</v>
      </c>
      <c r="E11" s="85" t="s">
        <v>64</v>
      </c>
      <c r="F11" s="195" t="s">
        <v>165</v>
      </c>
      <c r="G11" s="195" t="s">
        <v>165</v>
      </c>
      <c r="H11" s="212">
        <v>5062</v>
      </c>
      <c r="I11" s="159">
        <f aca="true" t="shared" si="0" ref="I11:I16">SUM(D11:H11)</f>
        <v>36558</v>
      </c>
      <c r="J11" s="166">
        <f aca="true" t="shared" si="1" ref="J11:J12">+G11+H11</f>
        <v>5062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47101</v>
      </c>
      <c r="E12" s="85" t="s">
        <v>64</v>
      </c>
      <c r="F12" s="195" t="s">
        <v>165</v>
      </c>
      <c r="G12" s="195" t="s">
        <v>165</v>
      </c>
      <c r="H12" s="212">
        <v>3124</v>
      </c>
      <c r="I12" s="159">
        <f t="shared" si="0"/>
        <v>50225</v>
      </c>
      <c r="J12" s="166">
        <f t="shared" si="1"/>
        <v>3124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213620</v>
      </c>
      <c r="E13" s="85" t="s">
        <v>64</v>
      </c>
      <c r="F13" s="195" t="s">
        <v>165</v>
      </c>
      <c r="G13" s="195" t="s">
        <v>165</v>
      </c>
      <c r="H13" s="195" t="s">
        <v>165</v>
      </c>
      <c r="I13" s="159">
        <f t="shared" si="0"/>
        <v>213620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9671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9671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16875</v>
      </c>
      <c r="E15" s="85" t="s">
        <v>63</v>
      </c>
      <c r="F15" s="195" t="s">
        <v>165</v>
      </c>
      <c r="G15" s="195" t="s">
        <v>165</v>
      </c>
      <c r="H15" s="173">
        <v>15425</v>
      </c>
      <c r="I15" s="159">
        <f t="shared" si="0"/>
        <v>32300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45935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45935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364698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23611</v>
      </c>
      <c r="I17" s="159">
        <f>SUM(I11:I16)</f>
        <v>388309</v>
      </c>
      <c r="J17" s="166">
        <f>SUM(J11:J16)</f>
        <v>8186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790498</v>
      </c>
      <c r="E18" s="85" t="s">
        <v>64</v>
      </c>
      <c r="F18" s="173">
        <v>150</v>
      </c>
      <c r="G18" s="212">
        <v>-439360</v>
      </c>
      <c r="H18" s="212">
        <v>6544</v>
      </c>
      <c r="I18" s="159">
        <f>SUM(D18:H18)</f>
        <v>357832</v>
      </c>
      <c r="J18" s="166">
        <f aca="true" t="shared" si="3" ref="J18:J21">+G18+H18</f>
        <v>-432816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70264</v>
      </c>
      <c r="E19" s="85" t="s">
        <v>63</v>
      </c>
      <c r="F19" s="173">
        <v>635</v>
      </c>
      <c r="G19" s="195" t="s">
        <v>165</v>
      </c>
      <c r="H19" s="195" t="s">
        <v>165</v>
      </c>
      <c r="I19" s="159">
        <f aca="true" t="shared" si="4" ref="I19:I21">SUM(D19:H19)</f>
        <v>70899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120177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120177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67852</v>
      </c>
      <c r="E21" s="152" t="s">
        <v>64</v>
      </c>
      <c r="F21" s="172">
        <v>-5283</v>
      </c>
      <c r="G21" s="193" t="s">
        <v>165</v>
      </c>
      <c r="H21" s="193" t="s">
        <v>165</v>
      </c>
      <c r="I21" s="160">
        <f t="shared" si="4"/>
        <v>62569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1048791</v>
      </c>
      <c r="E22" s="91" t="s">
        <v>165</v>
      </c>
      <c r="F22" s="159">
        <f>SUM(F18:F21)</f>
        <v>-4498</v>
      </c>
      <c r="G22" s="159">
        <f>SUM(G18:G21)</f>
        <v>-439360</v>
      </c>
      <c r="H22" s="159">
        <f>SUM(H18:H21)</f>
        <v>6544</v>
      </c>
      <c r="I22" s="159">
        <f>SUM(I18:I21)</f>
        <v>611477</v>
      </c>
      <c r="J22" s="166">
        <f>SUM(J18:J21)</f>
        <v>-432816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639641</v>
      </c>
      <c r="E23" s="85" t="s">
        <v>64</v>
      </c>
      <c r="F23" s="173">
        <v>122</v>
      </c>
      <c r="G23" s="212">
        <v>439360</v>
      </c>
      <c r="H23" s="212">
        <v>857</v>
      </c>
      <c r="I23" s="159">
        <f aca="true" t="shared" si="5" ref="I23:I26">SUM(D23:H23)</f>
        <v>1079980</v>
      </c>
      <c r="J23" s="166">
        <f aca="true" t="shared" si="6" ref="J23:J26">+G23+H23</f>
        <v>440217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80587</v>
      </c>
      <c r="E24" s="85" t="s">
        <v>63</v>
      </c>
      <c r="F24" s="173">
        <v>247253</v>
      </c>
      <c r="G24" s="195" t="s">
        <v>165</v>
      </c>
      <c r="H24" s="195" t="s">
        <v>165</v>
      </c>
      <c r="I24" s="159">
        <f t="shared" si="5"/>
        <v>327840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243997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243997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231043</v>
      </c>
      <c r="E26" s="152" t="s">
        <v>64</v>
      </c>
      <c r="F26" s="174">
        <v>-116313</v>
      </c>
      <c r="G26" s="193" t="s">
        <v>165</v>
      </c>
      <c r="H26" s="193" t="s">
        <v>165</v>
      </c>
      <c r="I26" s="161">
        <f t="shared" si="5"/>
        <v>114730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1195268</v>
      </c>
      <c r="E27" s="91" t="s">
        <v>165</v>
      </c>
      <c r="F27" s="159">
        <f>SUM(F23:F26)</f>
        <v>131062</v>
      </c>
      <c r="G27" s="159">
        <f>SUM(G23:G26)</f>
        <v>439360</v>
      </c>
      <c r="H27" s="159">
        <f>SUM(H23:H26)</f>
        <v>857</v>
      </c>
      <c r="I27" s="159">
        <f>SUM(I23:I26)</f>
        <v>1766547</v>
      </c>
      <c r="J27" s="166">
        <f>SUM(J23:J26)</f>
        <v>440217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45922</v>
      </c>
      <c r="E28" s="85" t="s">
        <v>64</v>
      </c>
      <c r="F28" s="195" t="s">
        <v>165</v>
      </c>
      <c r="G28" s="195" t="s">
        <v>165</v>
      </c>
      <c r="H28" s="212">
        <v>5277</v>
      </c>
      <c r="I28" s="159">
        <f aca="true" t="shared" si="7" ref="I28">SUM(D28:H28)</f>
        <v>51199</v>
      </c>
      <c r="J28" s="166">
        <f aca="true" t="shared" si="8" ref="J28:J32">+G28+H28</f>
        <v>5277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315777</v>
      </c>
      <c r="E29" s="85" t="s">
        <v>64</v>
      </c>
      <c r="F29" s="195" t="s">
        <v>165</v>
      </c>
      <c r="G29" s="195" t="s">
        <v>165</v>
      </c>
      <c r="H29" s="212">
        <v>27781</v>
      </c>
      <c r="I29" s="159">
        <f aca="true" t="shared" si="9" ref="I29">SUM(D29:H29)</f>
        <v>343558</v>
      </c>
      <c r="J29" s="166">
        <f t="shared" si="8"/>
        <v>27781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9453</v>
      </c>
      <c r="E30" s="112" t="s">
        <v>64</v>
      </c>
      <c r="F30" s="196" t="s">
        <v>165</v>
      </c>
      <c r="G30" s="196" t="s">
        <v>165</v>
      </c>
      <c r="H30" s="222">
        <v>1396</v>
      </c>
      <c r="I30" s="197">
        <f aca="true" t="shared" si="10" ref="I30">SUM(D30:H30)</f>
        <v>10849</v>
      </c>
      <c r="J30" s="198">
        <f t="shared" si="8"/>
        <v>1396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320939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320939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3130352</v>
      </c>
      <c r="E33" s="91" t="s">
        <v>165</v>
      </c>
      <c r="F33" s="159">
        <f>+F31+F30+F29+F28+F23+F26+F18+F21+F10+F11+F12</f>
        <v>-121204</v>
      </c>
      <c r="G33" s="195" t="s">
        <v>165</v>
      </c>
      <c r="H33" s="212">
        <f>+H31+H30+H29+H28+H23+H26+H18+H21+H10+H11+H12</f>
        <v>82738</v>
      </c>
      <c r="I33" s="159">
        <f aca="true" t="shared" si="12" ref="I33:I37">SUM(D33:H33)</f>
        <v>3091886</v>
      </c>
      <c r="J33" s="166">
        <f>+J31+J30+J29+J28+J23+J26+J18+J21+J10+J11+J12</f>
        <v>82738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728645</v>
      </c>
      <c r="E34" s="91" t="s">
        <v>165</v>
      </c>
      <c r="F34" s="159">
        <f>+F13+F19+F24+F20+F25+F32</f>
        <v>347888</v>
      </c>
      <c r="G34" s="195" t="s">
        <v>165</v>
      </c>
      <c r="H34" s="195" t="s">
        <v>165</v>
      </c>
      <c r="I34" s="159">
        <f t="shared" si="12"/>
        <v>1076533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9671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9671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45935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45935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16875</v>
      </c>
      <c r="E37" s="92" t="s">
        <v>165</v>
      </c>
      <c r="F37" s="193" t="s">
        <v>165</v>
      </c>
      <c r="G37" s="193" t="s">
        <v>165</v>
      </c>
      <c r="H37" s="161">
        <f>+H15</f>
        <v>15425</v>
      </c>
      <c r="I37" s="161">
        <f t="shared" si="12"/>
        <v>32300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3931478</v>
      </c>
      <c r="E38" s="94" t="s">
        <v>165</v>
      </c>
      <c r="F38" s="176">
        <f t="shared" si="13"/>
        <v>226684</v>
      </c>
      <c r="G38" s="176">
        <f aca="true" t="shared" si="14" ref="G38">SUM(G33:G37)</f>
        <v>0</v>
      </c>
      <c r="H38" s="176">
        <f t="shared" si="13"/>
        <v>98163</v>
      </c>
      <c r="I38" s="176">
        <f t="shared" si="13"/>
        <v>4256325</v>
      </c>
      <c r="J38" s="201">
        <f t="shared" si="13"/>
        <v>82738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41335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121245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8'!A55" display="(b)"/>
    <hyperlink ref="E14" location="'18'!A54" display="(a)"/>
    <hyperlink ref="E15" location="'18'!A54" display="(a)"/>
    <hyperlink ref="E16" location="'18'!A54" display="(a)"/>
    <hyperlink ref="E19" location="'18'!A54" display="(a)"/>
    <hyperlink ref="E24" location="'18'!A54" display="(a)"/>
    <hyperlink ref="E32" location="'18'!A54" display="(a)"/>
    <hyperlink ref="E11" location="'18'!A55" display="(b)"/>
    <hyperlink ref="E12" location="'18'!A55" display="(b)"/>
    <hyperlink ref="E13" location="'18'!A55" display="(b)"/>
    <hyperlink ref="E18" location="'18'!A55" display="(b)"/>
    <hyperlink ref="E21" location="'18'!A55" display="(b)"/>
    <hyperlink ref="E23" location="'18'!A55" display="(b)"/>
    <hyperlink ref="E26" location="'18'!A55" display="(b)"/>
    <hyperlink ref="E28" location="'18'!A55" display="(b)"/>
    <hyperlink ref="E29" location="'18'!A55" display="(b)"/>
    <hyperlink ref="E30" location="'18'!A55" display="(b)"/>
    <hyperlink ref="E31" location="'18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T56"/>
  <sheetViews>
    <sheetView workbookViewId="0" topLeftCell="A4">
      <selection activeCell="D33" sqref="D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88671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4.88671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114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72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30" customFormat="1" ht="15.75">
      <c r="A10" s="98" t="s">
        <v>74</v>
      </c>
      <c r="B10" s="66" t="s">
        <v>12</v>
      </c>
      <c r="C10" s="226" t="s">
        <v>96</v>
      </c>
      <c r="D10" s="172">
        <v>152209</v>
      </c>
      <c r="E10" s="149" t="s">
        <v>64</v>
      </c>
      <c r="F10" s="172">
        <v>28</v>
      </c>
      <c r="G10" s="193"/>
      <c r="H10" s="220">
        <v>7892</v>
      </c>
      <c r="I10" s="160">
        <f aca="true" t="shared" si="0" ref="I10:I16">SUM(D10:H10)</f>
        <v>160129</v>
      </c>
      <c r="J10" s="194">
        <f>+Table2[[#This Row],[One-Time Only]]+Table2[[#This Row],[Transfers]]</f>
        <v>7892</v>
      </c>
      <c r="K10" s="15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13" ht="15.75">
      <c r="A11" s="7" t="s">
        <v>75</v>
      </c>
      <c r="B11" s="29" t="s">
        <v>12</v>
      </c>
      <c r="C11" s="62" t="s">
        <v>97</v>
      </c>
      <c r="D11" s="173">
        <v>21844</v>
      </c>
      <c r="E11" s="85" t="s">
        <v>64</v>
      </c>
      <c r="F11" s="195" t="s">
        <v>165</v>
      </c>
      <c r="G11" s="195">
        <v>0</v>
      </c>
      <c r="H11" s="212">
        <v>1215</v>
      </c>
      <c r="I11" s="159">
        <f t="shared" si="0"/>
        <v>23059</v>
      </c>
      <c r="J11" s="166">
        <f>+Table2[[#This Row],[Transfers]]+Table2[[#This Row],[One-Time Only]]</f>
        <v>1215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32666</v>
      </c>
      <c r="E12" s="85" t="s">
        <v>64</v>
      </c>
      <c r="F12" s="195" t="s">
        <v>165</v>
      </c>
      <c r="G12" s="195"/>
      <c r="H12" s="212">
        <v>749</v>
      </c>
      <c r="I12" s="159">
        <f t="shared" si="0"/>
        <v>33415</v>
      </c>
      <c r="J12" s="166">
        <f>+Table2[[#This Row],[One-Time Only]]+Table2[[#This Row],[Transfers]]</f>
        <v>749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90215</v>
      </c>
      <c r="E13" s="85" t="s">
        <v>63</v>
      </c>
      <c r="F13" s="195" t="s">
        <v>165</v>
      </c>
      <c r="G13" s="195"/>
      <c r="H13" s="195"/>
      <c r="I13" s="159">
        <f t="shared" si="0"/>
        <v>90215</v>
      </c>
      <c r="J13" s="166">
        <f>+Table2[[#This Row],[Transfers]]+Table2[[#This Row],[One-Time Only]]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2250</v>
      </c>
      <c r="E14" s="85" t="s">
        <v>63</v>
      </c>
      <c r="F14" s="195" t="s">
        <v>165</v>
      </c>
      <c r="G14" s="195"/>
      <c r="H14" s="195"/>
      <c r="I14" s="159">
        <f t="shared" si="0"/>
        <v>2250</v>
      </c>
      <c r="J14" s="166">
        <f>+Table2[[#This Row],[Transfers]]+Table2[[#This Row],[One-Time Only]]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5133</v>
      </c>
      <c r="E15" s="85" t="s">
        <v>63</v>
      </c>
      <c r="F15" s="195" t="s">
        <v>165</v>
      </c>
      <c r="G15" s="195"/>
      <c r="H15" s="173">
        <v>4691</v>
      </c>
      <c r="I15" s="159">
        <f t="shared" si="0"/>
        <v>9824</v>
      </c>
      <c r="J15" s="166"/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10688</v>
      </c>
      <c r="E16" s="86" t="s">
        <v>63</v>
      </c>
      <c r="F16" s="193" t="s">
        <v>165</v>
      </c>
      <c r="G16" s="193"/>
      <c r="H16" s="193"/>
      <c r="I16" s="161">
        <f t="shared" si="0"/>
        <v>10688</v>
      </c>
      <c r="J16" s="167"/>
      <c r="L16" s="14"/>
      <c r="M16" s="17"/>
    </row>
    <row r="17" spans="1:13" ht="15.75">
      <c r="A17" s="7" t="s">
        <v>75</v>
      </c>
      <c r="B17" s="54" t="s">
        <v>14</v>
      </c>
      <c r="C17" s="91" t="s">
        <v>165</v>
      </c>
      <c r="D17" s="173">
        <f>SUM(D11:D16)</f>
        <v>162796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6655</v>
      </c>
      <c r="I17" s="159">
        <f>SUM(I11:I16)</f>
        <v>169451</v>
      </c>
      <c r="J17" s="166">
        <f>+Table2[[#This Row],[Transfers]]+Table2[[#This Row],[One-Time Only]]</f>
        <v>6655</v>
      </c>
      <c r="L17" s="14"/>
      <c r="M17" s="17"/>
    </row>
    <row r="18" spans="1:12" ht="15.75">
      <c r="A18" s="7" t="s">
        <v>76</v>
      </c>
      <c r="B18" s="29" t="s">
        <v>15</v>
      </c>
      <c r="C18" s="62" t="s">
        <v>99</v>
      </c>
      <c r="D18" s="173">
        <v>190795</v>
      </c>
      <c r="E18" s="85" t="s">
        <v>64</v>
      </c>
      <c r="F18" s="173">
        <v>37</v>
      </c>
      <c r="G18" s="195">
        <v>0</v>
      </c>
      <c r="H18" s="212">
        <v>1580</v>
      </c>
      <c r="I18" s="159">
        <f>SUM(D18:H18)</f>
        <v>192412</v>
      </c>
      <c r="J18" s="166">
        <f>+Table2[[#This Row],[Transfers]]+Table2[[#This Row],[One-Time Only]]</f>
        <v>1580</v>
      </c>
      <c r="L18" s="14"/>
    </row>
    <row r="19" spans="1:13" ht="15.75">
      <c r="A19" s="7" t="s">
        <v>76</v>
      </c>
      <c r="B19" s="29" t="s">
        <v>16</v>
      </c>
      <c r="C19" s="62" t="s">
        <v>49</v>
      </c>
      <c r="D19" s="173">
        <v>31249</v>
      </c>
      <c r="E19" s="85" t="s">
        <v>63</v>
      </c>
      <c r="F19" s="173">
        <v>-11294</v>
      </c>
      <c r="G19" s="195"/>
      <c r="H19" s="195"/>
      <c r="I19" s="159">
        <f aca="true" t="shared" si="1" ref="I19:I21">SUM(D19:H19)</f>
        <v>19955</v>
      </c>
      <c r="J19" s="166">
        <f>+Table2[[#This Row],[Transfers]]+Table2[[#This Row],[One-Time Only]]</f>
        <v>0</v>
      </c>
      <c r="L19" s="14"/>
      <c r="M19" s="17"/>
    </row>
    <row r="20" spans="1:13" ht="18.75">
      <c r="A20" s="7" t="s">
        <v>76</v>
      </c>
      <c r="B20" s="29" t="s">
        <v>107</v>
      </c>
      <c r="C20" s="62" t="s">
        <v>49</v>
      </c>
      <c r="D20" s="173">
        <v>75474</v>
      </c>
      <c r="E20" s="88" t="s">
        <v>165</v>
      </c>
      <c r="F20" s="173"/>
      <c r="G20" s="195"/>
      <c r="H20" s="195"/>
      <c r="I20" s="159">
        <f t="shared" si="1"/>
        <v>75474</v>
      </c>
      <c r="J20" s="166">
        <f>+Table2[[#This Row],[Transfers]]+Table2[[#This Row],[One-Time Only]]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33200</v>
      </c>
      <c r="E21" s="87" t="s">
        <v>64</v>
      </c>
      <c r="F21" s="172">
        <v>-786</v>
      </c>
      <c r="G21" s="193"/>
      <c r="H21" s="193"/>
      <c r="I21" s="160">
        <f t="shared" si="1"/>
        <v>32414</v>
      </c>
      <c r="J21" s="194">
        <f>+Table2[[#This Row],[Transfers]]+Table2[[#This Row],[One-Time Only]]</f>
        <v>0</v>
      </c>
      <c r="L21" s="14"/>
      <c r="M21" s="17"/>
    </row>
    <row r="22" spans="1:13" ht="15.75">
      <c r="A22" s="7" t="s">
        <v>76</v>
      </c>
      <c r="B22" s="54" t="s">
        <v>33</v>
      </c>
      <c r="C22" s="91" t="s">
        <v>165</v>
      </c>
      <c r="D22" s="173">
        <f>SUM(D18:D21)</f>
        <v>330718</v>
      </c>
      <c r="E22" s="91" t="s">
        <v>165</v>
      </c>
      <c r="F22" s="159">
        <f>SUM(F18:F21)</f>
        <v>-12043</v>
      </c>
      <c r="G22" s="159">
        <f>SUM(G18:G21)</f>
        <v>0</v>
      </c>
      <c r="H22" s="159">
        <f>SUM(H18:H21)</f>
        <v>1580</v>
      </c>
      <c r="I22" s="159">
        <f>SUM(I18:I21)</f>
        <v>320255</v>
      </c>
      <c r="J22" s="166">
        <f>SUBTOTAL(109,J10:J21)</f>
        <v>18091</v>
      </c>
      <c r="L22" s="14"/>
      <c r="M22" s="17"/>
    </row>
    <row r="23" spans="1:12" ht="15.75">
      <c r="A23" s="7" t="s">
        <v>77</v>
      </c>
      <c r="B23" s="29" t="s">
        <v>18</v>
      </c>
      <c r="C23" s="62" t="s">
        <v>101</v>
      </c>
      <c r="D23" s="173">
        <v>154383</v>
      </c>
      <c r="E23" s="85" t="s">
        <v>64</v>
      </c>
      <c r="F23" s="173">
        <v>30</v>
      </c>
      <c r="G23" s="195">
        <v>0</v>
      </c>
      <c r="H23" s="212">
        <v>207</v>
      </c>
      <c r="I23" s="159">
        <f aca="true" t="shared" si="2" ref="I23:I26">SUM(D23:H23)</f>
        <v>154620</v>
      </c>
      <c r="J23" s="166">
        <f>+Table2[[#This Row],[Transfers]]+Table2[[#This Row],[One-Time Only]]</f>
        <v>207</v>
      </c>
      <c r="L23" s="14"/>
    </row>
    <row r="24" spans="1:13" ht="15.75">
      <c r="A24" s="7" t="s">
        <v>77</v>
      </c>
      <c r="B24" s="29" t="s">
        <v>19</v>
      </c>
      <c r="C24" s="62" t="s">
        <v>50</v>
      </c>
      <c r="D24" s="173">
        <v>63145</v>
      </c>
      <c r="E24" s="85" t="s">
        <v>63</v>
      </c>
      <c r="F24" s="173">
        <v>56983</v>
      </c>
      <c r="G24" s="195"/>
      <c r="H24" s="195"/>
      <c r="I24" s="159">
        <f t="shared" si="2"/>
        <v>120128</v>
      </c>
      <c r="J24" s="166">
        <f>+Table2[[#This Row],[Transfers]]+Table2[[#This Row],[One-Time Only]]</f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153236</v>
      </c>
      <c r="E25" s="88" t="s">
        <v>165</v>
      </c>
      <c r="F25" s="173"/>
      <c r="G25" s="195"/>
      <c r="H25" s="195"/>
      <c r="I25" s="159">
        <f t="shared" si="2"/>
        <v>153236</v>
      </c>
      <c r="J25" s="166">
        <f>+Table2[[#This Row],[Transfers]]+Table2[[#This Row],[One-Time Only]]</f>
        <v>0</v>
      </c>
      <c r="L25" s="14"/>
      <c r="M25" s="17"/>
    </row>
    <row r="26" spans="1:13" ht="15.75">
      <c r="A26" s="98" t="s">
        <v>77</v>
      </c>
      <c r="B26" s="68" t="s">
        <v>20</v>
      </c>
      <c r="C26" s="26" t="s">
        <v>102</v>
      </c>
      <c r="D26" s="172">
        <v>42141</v>
      </c>
      <c r="E26" s="87" t="s">
        <v>64</v>
      </c>
      <c r="F26" s="172">
        <v>3203</v>
      </c>
      <c r="G26" s="193"/>
      <c r="H26" s="193"/>
      <c r="I26" s="160">
        <f t="shared" si="2"/>
        <v>45344</v>
      </c>
      <c r="J26" s="194">
        <f>+Table2[[#This Row],[Transfers]]+Table2[[#This Row],[One-Time Only]]</f>
        <v>0</v>
      </c>
      <c r="L26" s="14"/>
      <c r="M26" s="17"/>
    </row>
    <row r="27" spans="1:13" ht="15.75">
      <c r="A27" s="7" t="s">
        <v>77</v>
      </c>
      <c r="B27" s="54" t="s">
        <v>21</v>
      </c>
      <c r="C27" s="91" t="s">
        <v>165</v>
      </c>
      <c r="D27" s="173">
        <f>SUM(D23:D26)</f>
        <v>412905</v>
      </c>
      <c r="E27" s="91" t="s">
        <v>165</v>
      </c>
      <c r="F27" s="159">
        <f>SUM(F23:F26)</f>
        <v>60216</v>
      </c>
      <c r="G27" s="159">
        <f>SUM(G23:G26)</f>
        <v>0</v>
      </c>
      <c r="H27" s="159">
        <f>SUM(H23:H26)</f>
        <v>207</v>
      </c>
      <c r="I27" s="159">
        <f>SUM(I23:I26)</f>
        <v>473328</v>
      </c>
      <c r="J27" s="166">
        <f>SUM(J23:J26)</f>
        <v>207</v>
      </c>
      <c r="L27" s="14"/>
      <c r="M27" s="17"/>
    </row>
    <row r="28" spans="1:12" ht="15.75">
      <c r="A28" s="7" t="s">
        <v>78</v>
      </c>
      <c r="B28" s="29" t="s">
        <v>22</v>
      </c>
      <c r="C28" s="62" t="s">
        <v>103</v>
      </c>
      <c r="D28" s="173">
        <v>11303</v>
      </c>
      <c r="E28" s="85" t="s">
        <v>64</v>
      </c>
      <c r="F28" s="195" t="s">
        <v>165</v>
      </c>
      <c r="G28" s="195"/>
      <c r="H28" s="212">
        <v>1299</v>
      </c>
      <c r="I28" s="159">
        <f aca="true" t="shared" si="3" ref="I28">SUM(D28:H28)</f>
        <v>12602</v>
      </c>
      <c r="J28" s="166">
        <f>+Table2[[#This Row],[Transfers]]+Table2[[#This Row],[One-Time Only]]</f>
        <v>1299</v>
      </c>
      <c r="L28" s="14"/>
    </row>
    <row r="29" spans="1:13" ht="15.75">
      <c r="A29" s="7" t="s">
        <v>79</v>
      </c>
      <c r="B29" s="29" t="s">
        <v>23</v>
      </c>
      <c r="C29" s="62" t="s">
        <v>104</v>
      </c>
      <c r="D29" s="173">
        <v>76216</v>
      </c>
      <c r="E29" s="85" t="s">
        <v>64</v>
      </c>
      <c r="F29" s="195" t="s">
        <v>165</v>
      </c>
      <c r="G29" s="195">
        <v>0</v>
      </c>
      <c r="H29" s="212">
        <v>6705</v>
      </c>
      <c r="I29" s="159">
        <f aca="true" t="shared" si="4" ref="I29">SUM(D29:H29)</f>
        <v>82921</v>
      </c>
      <c r="J29" s="166">
        <f>+Table2[[#This Row],[Transfers]]+Table2[[#This Row],[One-Time Only]]</f>
        <v>6705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2282</v>
      </c>
      <c r="E30" s="145" t="s">
        <v>64</v>
      </c>
      <c r="F30" s="196" t="s">
        <v>165</v>
      </c>
      <c r="G30" s="196"/>
      <c r="H30" s="222">
        <v>222</v>
      </c>
      <c r="I30" s="197">
        <f aca="true" t="shared" si="5" ref="I30">SUM(D30:H30)</f>
        <v>2504</v>
      </c>
      <c r="J30" s="198">
        <f>+Table2[[#This Row],[Transfers]]+Table2[[#This Row],[One-Time Only]]</f>
        <v>222</v>
      </c>
      <c r="L30" s="14"/>
      <c r="M30" s="17"/>
    </row>
    <row r="31" spans="1:13" ht="18" customHeight="1">
      <c r="A31" s="136" t="s">
        <v>81</v>
      </c>
      <c r="B31" s="137" t="s">
        <v>106</v>
      </c>
      <c r="C31" s="138" t="s">
        <v>110</v>
      </c>
      <c r="D31" s="162">
        <v>106930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62">
        <f>SUM(D31:H31)</f>
        <v>106930</v>
      </c>
      <c r="J31" s="168">
        <f>+Table2[[#This Row],[Transfers]]+Table2[[#This Row],[One-Time Only]]</f>
        <v>0</v>
      </c>
      <c r="L31" s="14"/>
      <c r="M31" s="17"/>
    </row>
    <row r="32" spans="1:13" ht="39" customHeight="1" thickBot="1">
      <c r="A32" s="139" t="s">
        <v>81</v>
      </c>
      <c r="B32" s="140" t="s">
        <v>166</v>
      </c>
      <c r="C32" s="141" t="s">
        <v>167</v>
      </c>
      <c r="D32" s="196" t="s">
        <v>165</v>
      </c>
      <c r="E32" s="145" t="s">
        <v>63</v>
      </c>
      <c r="F32" s="163">
        <v>100000</v>
      </c>
      <c r="G32" s="196" t="s">
        <v>165</v>
      </c>
      <c r="H32" s="196" t="s">
        <v>165</v>
      </c>
      <c r="I32" s="163">
        <f>SUM(D32:H32)</f>
        <v>100000</v>
      </c>
      <c r="J32" s="169">
        <f>+Table2[[#This Row],[Transfers]]+Table2[[#This Row],[One-Time Only]]</f>
        <v>0</v>
      </c>
      <c r="L32" s="14"/>
      <c r="M32" s="17"/>
    </row>
    <row r="33" spans="1:13" ht="39" customHeight="1">
      <c r="A33" s="7" t="s">
        <v>82</v>
      </c>
      <c r="B33" s="29" t="s">
        <v>10</v>
      </c>
      <c r="C33" s="91" t="s">
        <v>165</v>
      </c>
      <c r="D33" s="159">
        <f>+D31+D30+D29+D28+D23+D26+D21+D18+D12+D11+D10</f>
        <v>823969</v>
      </c>
      <c r="E33" s="91" t="s">
        <v>165</v>
      </c>
      <c r="F33" s="159">
        <f>+F31+F30+F29+F28+F23+F26+F21+F18+F12+F11+F10</f>
        <v>2512</v>
      </c>
      <c r="G33" s="221">
        <f aca="true" t="shared" si="6" ref="G33">+G31+G30+G29+G28+G23+G26+G21+G18+G12+G11</f>
        <v>0</v>
      </c>
      <c r="H33" s="159">
        <f>+H31+H30+H29+H28+H23+H26+H21+H18+H12+H11+H10</f>
        <v>19869</v>
      </c>
      <c r="I33" s="159">
        <f aca="true" t="shared" si="7" ref="I33:I37">SUM(D33:H33)</f>
        <v>846350</v>
      </c>
      <c r="J33" s="166">
        <f>+Table2[[#This Row],[Transfers]]+Table2[[#This Row],[One-Time Only]]</f>
        <v>19869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+D24+D19+D13+D20+D25</f>
        <v>413319</v>
      </c>
      <c r="E34" s="91" t="s">
        <v>165</v>
      </c>
      <c r="F34" s="159">
        <f>+F24+F19+F13+F20+F25+F32</f>
        <v>145689</v>
      </c>
      <c r="G34" s="221">
        <f aca="true" t="shared" si="8" ref="G34:H34">+G24+G19+G13+G20+G25+G32</f>
        <v>0</v>
      </c>
      <c r="H34" s="159">
        <f t="shared" si="8"/>
        <v>0</v>
      </c>
      <c r="I34" s="159">
        <f t="shared" si="7"/>
        <v>559008</v>
      </c>
      <c r="J34" s="166">
        <f>+Table2[[#This Row],[Transfers]]+Table2[[#This Row],[One-Time Only]]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2250</v>
      </c>
      <c r="E35" s="91" t="s">
        <v>165</v>
      </c>
      <c r="F35" s="195" t="str">
        <f>+F14</f>
        <v>blank</v>
      </c>
      <c r="G35" s="195">
        <f aca="true" t="shared" si="9" ref="G35:H35">+G14</f>
        <v>0</v>
      </c>
      <c r="H35" s="195">
        <f t="shared" si="9"/>
        <v>0</v>
      </c>
      <c r="I35" s="159">
        <f t="shared" si="7"/>
        <v>2250</v>
      </c>
      <c r="J35" s="166">
        <f>+Table2[[#This Row],[Transfers]]+Table2[[#This Row],[One-Time Only]]</f>
        <v>0</v>
      </c>
      <c r="L35" s="14"/>
      <c r="M35" s="17"/>
    </row>
    <row r="36" spans="1:13" ht="15.75">
      <c r="A36" s="7" t="s">
        <v>82</v>
      </c>
      <c r="B36" s="30" t="s">
        <v>35</v>
      </c>
      <c r="C36" s="91" t="s">
        <v>165</v>
      </c>
      <c r="D36" s="159">
        <f>+D16</f>
        <v>10688</v>
      </c>
      <c r="E36" s="91" t="s">
        <v>165</v>
      </c>
      <c r="F36" s="195" t="str">
        <f>+F16</f>
        <v>blank</v>
      </c>
      <c r="G36" s="195">
        <f aca="true" t="shared" si="10" ref="G36:H36">+G16</f>
        <v>0</v>
      </c>
      <c r="H36" s="195">
        <f t="shared" si="10"/>
        <v>0</v>
      </c>
      <c r="I36" s="159">
        <f t="shared" si="7"/>
        <v>10688</v>
      </c>
      <c r="J36" s="166">
        <f>+Table2[[#This Row],[Transfers]]+Table2[[#This Row],[One-Time Only]]</f>
        <v>0</v>
      </c>
      <c r="L36" s="14"/>
      <c r="M36" s="17"/>
    </row>
    <row r="37" spans="1:13" ht="30" customHeight="1">
      <c r="A37" s="98" t="s">
        <v>82</v>
      </c>
      <c r="B37" s="66" t="s">
        <v>51</v>
      </c>
      <c r="C37" s="92" t="s">
        <v>165</v>
      </c>
      <c r="D37" s="161">
        <f>+D15</f>
        <v>5133</v>
      </c>
      <c r="E37" s="92" t="s">
        <v>165</v>
      </c>
      <c r="F37" s="200" t="str">
        <f>+F15</f>
        <v>blank</v>
      </c>
      <c r="G37" s="200">
        <f aca="true" t="shared" si="11" ref="G37:H37">+G15</f>
        <v>0</v>
      </c>
      <c r="H37" s="161">
        <f t="shared" si="11"/>
        <v>4691</v>
      </c>
      <c r="I37" s="161">
        <f t="shared" si="7"/>
        <v>9824</v>
      </c>
      <c r="J37" s="167"/>
      <c r="L37" s="14"/>
      <c r="M37" s="17"/>
    </row>
    <row r="38" spans="1:13" ht="16.5" thickBot="1">
      <c r="A38" s="99" t="s">
        <v>163</v>
      </c>
      <c r="B38" s="69" t="s">
        <v>83</v>
      </c>
      <c r="C38" s="93" t="s">
        <v>165</v>
      </c>
      <c r="D38" s="176">
        <f aca="true" t="shared" si="12" ref="D38:I38">SUM(D33:D37)</f>
        <v>1255359</v>
      </c>
      <c r="E38" s="93" t="s">
        <v>165</v>
      </c>
      <c r="F38" s="176">
        <f aca="true" t="shared" si="13" ref="F38">SUM(F33:F37)</f>
        <v>148201</v>
      </c>
      <c r="G38" s="176">
        <f t="shared" si="12"/>
        <v>0</v>
      </c>
      <c r="H38" s="176">
        <f t="shared" si="12"/>
        <v>24560</v>
      </c>
      <c r="I38" s="176">
        <f t="shared" si="12"/>
        <v>1428120</v>
      </c>
      <c r="J38" s="201">
        <f aca="true" t="shared" si="14" ref="J38">SUM(J33:J37)</f>
        <v>19869</v>
      </c>
      <c r="L38" s="14"/>
      <c r="M38" s="17"/>
    </row>
    <row r="39" spans="1:13" s="2" customFormat="1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  <c r="K39" s="228"/>
      <c r="L39" s="14"/>
      <c r="M39" s="17"/>
    </row>
    <row r="40" spans="1:10" ht="15.75">
      <c r="A40" s="7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13772</v>
      </c>
      <c r="J41" s="6"/>
    </row>
    <row r="42" spans="1:10" ht="20.25" customHeight="1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29264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61"/>
      <c r="H45" s="59"/>
      <c r="I45" s="29"/>
      <c r="J45" s="6"/>
    </row>
    <row r="46" spans="1:10" ht="17.25" customHeight="1">
      <c r="A46" s="114">
        <v>93.041</v>
      </c>
      <c r="B46" s="62">
        <v>2021</v>
      </c>
      <c r="C46" s="62" t="s">
        <v>149</v>
      </c>
      <c r="D46" s="28" t="s">
        <v>85</v>
      </c>
      <c r="E46" s="28"/>
      <c r="F46" s="2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29"/>
      <c r="G49" s="29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ht="18">
      <c r="A54" s="29" t="s">
        <v>157</v>
      </c>
    </row>
    <row r="55" ht="18">
      <c r="A55" s="32" t="s">
        <v>159</v>
      </c>
    </row>
    <row r="56" ht="18">
      <c r="A56" s="29" t="s">
        <v>172</v>
      </c>
    </row>
  </sheetData>
  <hyperlinks>
    <hyperlink ref="E13" location="'1'!A54" display="(a)"/>
    <hyperlink ref="E11" location="'1'!A55" display="(b)"/>
    <hyperlink ref="E14" location="'1'!A54" display="(a)"/>
    <hyperlink ref="E15" location="'1'!A54" display="(a)"/>
    <hyperlink ref="E16" location="'1'!A54" display="(a)"/>
    <hyperlink ref="E19" location="'1'!A54" display="(a)"/>
    <hyperlink ref="E24" location="'1'!A54" display="(a)"/>
    <hyperlink ref="E32" location="'1'!A54" display="(a)"/>
    <hyperlink ref="E12" location="'1'!A55" display="(b)"/>
    <hyperlink ref="E18" location="'1'!A55" display="(b)"/>
    <hyperlink ref="E21" location="'1'!A55" display="(b)"/>
    <hyperlink ref="E23" location="'1'!A55" display="(b)"/>
    <hyperlink ref="E26" location="'1'!A55" display="(b)"/>
    <hyperlink ref="E28" location="'1'!A55" display="(b)"/>
    <hyperlink ref="E29" location="'1'!A55" display="(b)"/>
    <hyperlink ref="E30" location="'1'!A55" display="(b)"/>
    <hyperlink ref="E31" location="'1'!A55" display="(b)"/>
    <hyperlink ref="E10" location="'1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 H17" formulaRange="1"/>
    <ignoredError sqref="I17 J11 J27 G33" formula="1"/>
  </ignoredErrors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132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160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s="73" customFormat="1" ht="19.5" customHeight="1">
      <c r="A10" s="132" t="s">
        <v>74</v>
      </c>
      <c r="B10" s="71" t="s">
        <v>12</v>
      </c>
      <c r="C10" s="72" t="s">
        <v>96</v>
      </c>
      <c r="D10" s="209">
        <v>5253175</v>
      </c>
      <c r="E10" s="154" t="s">
        <v>64</v>
      </c>
      <c r="F10" s="209">
        <v>996</v>
      </c>
      <c r="G10" s="193" t="s">
        <v>165</v>
      </c>
      <c r="H10" s="220">
        <v>543894</v>
      </c>
      <c r="I10" s="210">
        <f>SUM(D10:H10)</f>
        <v>5798065</v>
      </c>
      <c r="J10" s="211">
        <f>+G10+H10</f>
        <v>543894</v>
      </c>
      <c r="L10" s="74"/>
      <c r="M10" s="75"/>
    </row>
    <row r="11" spans="1:13" ht="15.75">
      <c r="A11" s="7" t="s">
        <v>75</v>
      </c>
      <c r="B11" s="29" t="s">
        <v>12</v>
      </c>
      <c r="C11" s="62" t="s">
        <v>97</v>
      </c>
      <c r="D11" s="173">
        <v>84827</v>
      </c>
      <c r="E11" s="153" t="s">
        <v>64</v>
      </c>
      <c r="F11" s="195" t="s">
        <v>165</v>
      </c>
      <c r="G11" s="195" t="s">
        <v>165</v>
      </c>
      <c r="H11" s="212">
        <v>27693</v>
      </c>
      <c r="I11" s="159">
        <f aca="true" t="shared" si="0" ref="I11:I16">SUM(D11:H11)</f>
        <v>112520</v>
      </c>
      <c r="J11" s="166">
        <f aca="true" t="shared" si="1" ref="J11:J13">+G11+H11</f>
        <v>27693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126855</v>
      </c>
      <c r="E12" s="153" t="s">
        <v>64</v>
      </c>
      <c r="F12" s="195" t="s">
        <v>165</v>
      </c>
      <c r="G12" s="195" t="s">
        <v>165</v>
      </c>
      <c r="H12" s="212">
        <v>17090</v>
      </c>
      <c r="I12" s="159">
        <f t="shared" si="0"/>
        <v>143945</v>
      </c>
      <c r="J12" s="166">
        <f t="shared" si="1"/>
        <v>17090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895442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895442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50668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50668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220686</v>
      </c>
      <c r="E15" s="85" t="s">
        <v>63</v>
      </c>
      <c r="F15" s="195" t="s">
        <v>165</v>
      </c>
      <c r="G15" s="195" t="s">
        <v>165</v>
      </c>
      <c r="H15" s="173">
        <v>201726</v>
      </c>
      <c r="I15" s="159">
        <f t="shared" si="0"/>
        <v>422412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240677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240677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1619155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246509</v>
      </c>
      <c r="I17" s="159">
        <f>SUM(I11:I16)</f>
        <v>1865664</v>
      </c>
      <c r="J17" s="166">
        <f>SUM(J11:J16)</f>
        <v>44783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6584877</v>
      </c>
      <c r="E18" s="153" t="s">
        <v>64</v>
      </c>
      <c r="F18" s="173">
        <v>1251</v>
      </c>
      <c r="G18" s="212">
        <v>1273392</v>
      </c>
      <c r="H18" s="212">
        <v>372421</v>
      </c>
      <c r="I18" s="159">
        <f>SUM(D18:H18)</f>
        <v>8231941</v>
      </c>
      <c r="J18" s="166">
        <f aca="true" t="shared" si="3" ref="J18:J21">+G18+H18</f>
        <v>1645813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599612</v>
      </c>
      <c r="E19" s="85" t="s">
        <v>63</v>
      </c>
      <c r="F19" s="173">
        <v>21262</v>
      </c>
      <c r="G19" s="195" t="s">
        <v>165</v>
      </c>
      <c r="H19" s="195" t="s">
        <v>165</v>
      </c>
      <c r="I19" s="159">
        <f aca="true" t="shared" si="4" ref="I19:I21">SUM(D19:H19)</f>
        <v>620874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776729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776729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1472473</v>
      </c>
      <c r="E21" s="154" t="s">
        <v>64</v>
      </c>
      <c r="F21" s="172">
        <v>-489596</v>
      </c>
      <c r="G21" s="193" t="s">
        <v>165</v>
      </c>
      <c r="H21" s="193" t="s">
        <v>165</v>
      </c>
      <c r="I21" s="160">
        <f t="shared" si="4"/>
        <v>982877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9433691</v>
      </c>
      <c r="E22" s="91" t="s">
        <v>165</v>
      </c>
      <c r="F22" s="159">
        <f>SUM(F18:F21)</f>
        <v>-467083</v>
      </c>
      <c r="G22" s="159">
        <f>SUM(G18:G21)</f>
        <v>1273392</v>
      </c>
      <c r="H22" s="159">
        <f>SUM(H18:H21)</f>
        <v>372421</v>
      </c>
      <c r="I22" s="159">
        <f>SUM(I18:I21)</f>
        <v>10612421</v>
      </c>
      <c r="J22" s="166">
        <f>SUM(J18:J21)</f>
        <v>1645813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5328234</v>
      </c>
      <c r="E23" s="153" t="s">
        <v>64</v>
      </c>
      <c r="F23" s="173">
        <v>1012</v>
      </c>
      <c r="G23" s="212">
        <v>-1273392</v>
      </c>
      <c r="H23" s="212">
        <v>188880</v>
      </c>
      <c r="I23" s="159">
        <f aca="true" t="shared" si="5" ref="I23:I26">SUM(D23:H23)</f>
        <v>4244734</v>
      </c>
      <c r="J23" s="166">
        <f aca="true" t="shared" si="6" ref="J23:J26">+G23+H23</f>
        <v>-1084512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715042</v>
      </c>
      <c r="E24" s="85" t="s">
        <v>63</v>
      </c>
      <c r="F24" s="173">
        <v>2529308</v>
      </c>
      <c r="G24" s="195" t="s">
        <v>165</v>
      </c>
      <c r="H24" s="195" t="s">
        <v>165</v>
      </c>
      <c r="I24" s="159">
        <f t="shared" si="5"/>
        <v>3244350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1576989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1576989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838062</v>
      </c>
      <c r="E26" s="154" t="s">
        <v>64</v>
      </c>
      <c r="F26" s="174">
        <v>-127940</v>
      </c>
      <c r="G26" s="193" t="s">
        <v>165</v>
      </c>
      <c r="H26" s="193" t="s">
        <v>165</v>
      </c>
      <c r="I26" s="161">
        <f t="shared" si="5"/>
        <v>710122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8458327</v>
      </c>
      <c r="E27" s="91" t="s">
        <v>165</v>
      </c>
      <c r="F27" s="159">
        <f>SUM(F23:F26)</f>
        <v>2402380</v>
      </c>
      <c r="G27" s="159">
        <f>SUM(G23:G26)</f>
        <v>-1273392</v>
      </c>
      <c r="H27" s="159">
        <f>SUM(H23:H26)</f>
        <v>188880</v>
      </c>
      <c r="I27" s="159">
        <f>SUM(I23:I26)</f>
        <v>9776195</v>
      </c>
      <c r="J27" s="166">
        <f>SUM(J23:J26)</f>
        <v>-1084512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404595</v>
      </c>
      <c r="E28" s="153" t="s">
        <v>64</v>
      </c>
      <c r="F28" s="195" t="s">
        <v>165</v>
      </c>
      <c r="G28" s="195" t="s">
        <v>165</v>
      </c>
      <c r="H28" s="212">
        <v>57489</v>
      </c>
      <c r="I28" s="159">
        <f aca="true" t="shared" si="7" ref="I28">SUM(D28:H28)</f>
        <v>462084</v>
      </c>
      <c r="J28" s="166">
        <f aca="true" t="shared" si="8" ref="J28:J32">+G28+H28</f>
        <v>57489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2630432</v>
      </c>
      <c r="E29" s="153" t="s">
        <v>64</v>
      </c>
      <c r="F29" s="195" t="s">
        <v>165</v>
      </c>
      <c r="G29" s="195" t="s">
        <v>165</v>
      </c>
      <c r="H29" s="212">
        <v>381931</v>
      </c>
      <c r="I29" s="159">
        <f aca="true" t="shared" si="9" ref="I29">SUM(D29:H29)</f>
        <v>3012363</v>
      </c>
      <c r="J29" s="166">
        <f t="shared" si="8"/>
        <v>381931</v>
      </c>
      <c r="L29" s="14"/>
      <c r="M29" s="17"/>
    </row>
    <row r="30" spans="1:13" ht="18.75" customHeight="1" thickBot="1">
      <c r="A30" s="125" t="s">
        <v>80</v>
      </c>
      <c r="B30" s="110" t="s">
        <v>41</v>
      </c>
      <c r="C30" s="111" t="s">
        <v>105</v>
      </c>
      <c r="D30" s="175">
        <v>78748</v>
      </c>
      <c r="E30" s="155" t="s">
        <v>64</v>
      </c>
      <c r="F30" s="196" t="s">
        <v>165</v>
      </c>
      <c r="G30" s="196" t="s">
        <v>165</v>
      </c>
      <c r="H30" s="222">
        <v>7652</v>
      </c>
      <c r="I30" s="197">
        <f aca="true" t="shared" si="10" ref="I30">SUM(D30:H30)</f>
        <v>86400</v>
      </c>
      <c r="J30" s="198">
        <f t="shared" si="8"/>
        <v>7652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1904982</v>
      </c>
      <c r="E31" s="153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1904982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24707260</v>
      </c>
      <c r="E33" s="91" t="s">
        <v>165</v>
      </c>
      <c r="F33" s="159">
        <f>+F31+F30+F29+F28+F23+F26+F18+F21+F10+F11+F12</f>
        <v>-614277</v>
      </c>
      <c r="G33" s="195" t="s">
        <v>165</v>
      </c>
      <c r="H33" s="212">
        <f>+H31+H30+H29+H28+H23+H26+H18+H21+H10+H11+H12</f>
        <v>1597050</v>
      </c>
      <c r="I33" s="159">
        <f aca="true" t="shared" si="12" ref="I33:I37">SUM(D33:H33)</f>
        <v>25690033</v>
      </c>
      <c r="J33" s="166">
        <f>+J31+J30+J29+J28+J23+J26+J18+J21+J10+J11+J12</f>
        <v>1597050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4563814</v>
      </c>
      <c r="E34" s="91" t="s">
        <v>165</v>
      </c>
      <c r="F34" s="159">
        <f>+F13+F19+F24+F20+F25+F32</f>
        <v>2650570</v>
      </c>
      <c r="G34" s="195" t="s">
        <v>165</v>
      </c>
      <c r="H34" s="195" t="s">
        <v>165</v>
      </c>
      <c r="I34" s="159">
        <f>SUM(D34:H34)</f>
        <v>7214384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50668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50668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240677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240677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220686</v>
      </c>
      <c r="E37" s="92" t="s">
        <v>165</v>
      </c>
      <c r="F37" s="193" t="s">
        <v>165</v>
      </c>
      <c r="G37" s="193" t="s">
        <v>165</v>
      </c>
      <c r="H37" s="161">
        <f>+H15</f>
        <v>201726</v>
      </c>
      <c r="I37" s="161">
        <f t="shared" si="12"/>
        <v>422412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29783105</v>
      </c>
      <c r="E38" s="94" t="s">
        <v>165</v>
      </c>
      <c r="F38" s="176">
        <f t="shared" si="13"/>
        <v>2036293</v>
      </c>
      <c r="G38" s="176">
        <f aca="true" t="shared" si="14" ref="G38">SUM(G33:G37)</f>
        <v>0</v>
      </c>
      <c r="H38" s="176">
        <f t="shared" si="13"/>
        <v>1798776</v>
      </c>
      <c r="I38" s="176">
        <f t="shared" si="13"/>
        <v>33618174</v>
      </c>
      <c r="J38" s="201">
        <f t="shared" si="13"/>
        <v>1597050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245348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1009973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19'!A55" display="(b)"/>
    <hyperlink ref="E13" location="'19'!A54" display="(a)"/>
    <hyperlink ref="E14" location="'19'!A54" display="(a)"/>
    <hyperlink ref="E15" location="'19'!A54" display="(a)"/>
    <hyperlink ref="E16" location="'19'!A54" display="(a)"/>
    <hyperlink ref="E19" location="'19'!A54" display="(a)"/>
    <hyperlink ref="E24" location="'19'!A54" display="(a)"/>
    <hyperlink ref="E32" location="'19'!A54" display="(a)"/>
    <hyperlink ref="E11" location="'19'!A55" display="(b)"/>
    <hyperlink ref="E12" location="'19'!A55" display="(b)"/>
    <hyperlink ref="E18" location="'19'!A55" display="(b)"/>
    <hyperlink ref="E21" location="'19'!A55" display="(b)"/>
    <hyperlink ref="E23" location="'19'!A55" display="(b)"/>
    <hyperlink ref="E26" location="'19'!A55" display="(b)"/>
    <hyperlink ref="E28" location="'19'!A55" display="(b)"/>
    <hyperlink ref="E29" location="'19'!A55" display="(b)"/>
    <hyperlink ref="E30" location="'19'!A55" display="(b)"/>
    <hyperlink ref="E31" location="'19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2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>
    <pageSetUpPr fitToPage="1"/>
  </sheetPr>
  <dimension ref="A1:AT59"/>
  <sheetViews>
    <sheetView workbookViewId="0" topLeftCell="A13">
      <selection activeCell="G37" sqref="G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133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66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1498355</v>
      </c>
      <c r="E10" s="152" t="s">
        <v>64</v>
      </c>
      <c r="F10" s="172">
        <v>285</v>
      </c>
      <c r="G10" s="193" t="s">
        <v>165</v>
      </c>
      <c r="H10" s="227">
        <v>88361</v>
      </c>
      <c r="I10" s="160">
        <f>SUM(D10:H10)</f>
        <v>1587001</v>
      </c>
      <c r="J10" s="194">
        <f>+G10+H10</f>
        <v>88361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42723</v>
      </c>
      <c r="E11" s="85" t="s">
        <v>64</v>
      </c>
      <c r="F11" s="195" t="s">
        <v>165</v>
      </c>
      <c r="G11" s="195" t="s">
        <v>165</v>
      </c>
      <c r="H11" s="212">
        <v>9807</v>
      </c>
      <c r="I11" s="159">
        <f aca="true" t="shared" si="0" ref="I11:I16">SUM(D11:H11)</f>
        <v>52530</v>
      </c>
      <c r="J11" s="166">
        <f aca="true" t="shared" si="1" ref="J11:J13">+G11+H11</f>
        <v>9807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63890</v>
      </c>
      <c r="E12" s="85" t="s">
        <v>64</v>
      </c>
      <c r="F12" s="195" t="s">
        <v>165</v>
      </c>
      <c r="G12" s="195" t="s">
        <v>165</v>
      </c>
      <c r="H12" s="212">
        <v>9313</v>
      </c>
      <c r="I12" s="159">
        <f t="shared" si="0"/>
        <v>73203</v>
      </c>
      <c r="J12" s="166">
        <f t="shared" si="1"/>
        <v>9313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357154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357154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18301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18301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47560</v>
      </c>
      <c r="E15" s="85" t="s">
        <v>63</v>
      </c>
      <c r="F15" s="195" t="s">
        <v>165</v>
      </c>
      <c r="G15" s="195" t="s">
        <v>165</v>
      </c>
      <c r="H15" s="173">
        <v>43474</v>
      </c>
      <c r="I15" s="159">
        <f t="shared" si="0"/>
        <v>91034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86931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86931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616559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62594</v>
      </c>
      <c r="I17" s="159">
        <f>SUM(I11:I16)</f>
        <v>679153</v>
      </c>
      <c r="J17" s="166">
        <f>SUM(J11:J16)</f>
        <v>19120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1878195</v>
      </c>
      <c r="E18" s="85" t="s">
        <v>64</v>
      </c>
      <c r="F18" s="173">
        <v>357</v>
      </c>
      <c r="G18" s="195" t="s">
        <v>165</v>
      </c>
      <c r="H18" s="212">
        <v>25880</v>
      </c>
      <c r="I18" s="159">
        <f>SUM(D18:H18)</f>
        <v>1904432</v>
      </c>
      <c r="J18" s="166">
        <f aca="true" t="shared" si="3" ref="J18:J21">+G18+H18</f>
        <v>25880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172063</v>
      </c>
      <c r="E19" s="85" t="s">
        <v>63</v>
      </c>
      <c r="F19" s="173">
        <v>7221</v>
      </c>
      <c r="G19" s="195" t="s">
        <v>165</v>
      </c>
      <c r="H19" s="195" t="s">
        <v>165</v>
      </c>
      <c r="I19" s="159">
        <f aca="true" t="shared" si="4" ref="I19:I21">SUM(D19:H19)</f>
        <v>179284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266954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266954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212210</v>
      </c>
      <c r="E21" s="152" t="s">
        <v>64</v>
      </c>
      <c r="F21" s="172">
        <v>31195</v>
      </c>
      <c r="G21" s="193" t="s">
        <v>165</v>
      </c>
      <c r="H21" s="193" t="s">
        <v>165</v>
      </c>
      <c r="I21" s="160">
        <f t="shared" si="4"/>
        <v>243405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2529422</v>
      </c>
      <c r="E22" s="91" t="s">
        <v>165</v>
      </c>
      <c r="F22" s="159">
        <f>SUM(F18:F21)</f>
        <v>38773</v>
      </c>
      <c r="G22" s="159">
        <f>SUM(G18:G21)</f>
        <v>0</v>
      </c>
      <c r="H22" s="159">
        <f>SUM(H18:H21)</f>
        <v>25880</v>
      </c>
      <c r="I22" s="159">
        <f>SUM(I18:I21)</f>
        <v>2594075</v>
      </c>
      <c r="J22" s="166">
        <f>SUM(J18:J21)</f>
        <v>25880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1519765</v>
      </c>
      <c r="E23" s="85" t="s">
        <v>64</v>
      </c>
      <c r="F23" s="173">
        <v>288</v>
      </c>
      <c r="G23" s="195" t="s">
        <v>165</v>
      </c>
      <c r="H23" s="212">
        <v>9802</v>
      </c>
      <c r="I23" s="159">
        <f aca="true" t="shared" si="5" ref="I23:I26">SUM(D23:H23)</f>
        <v>1529855</v>
      </c>
      <c r="J23" s="166">
        <f aca="true" t="shared" si="6" ref="J23:J26">+G23+H23</f>
        <v>9802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207118</v>
      </c>
      <c r="E24" s="85" t="s">
        <v>63</v>
      </c>
      <c r="F24" s="173">
        <v>755444</v>
      </c>
      <c r="G24" s="195" t="s">
        <v>165</v>
      </c>
      <c r="H24" s="195" t="s">
        <v>165</v>
      </c>
      <c r="I24" s="159">
        <f t="shared" si="5"/>
        <v>962562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541998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541998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222068</v>
      </c>
      <c r="E26" s="152" t="s">
        <v>64</v>
      </c>
      <c r="F26" s="174">
        <v>38582</v>
      </c>
      <c r="G26" s="193" t="s">
        <v>165</v>
      </c>
      <c r="H26" s="193" t="s">
        <v>165</v>
      </c>
      <c r="I26" s="161">
        <f t="shared" si="5"/>
        <v>260650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2490949</v>
      </c>
      <c r="E27" s="91" t="s">
        <v>165</v>
      </c>
      <c r="F27" s="159">
        <f>SUM(F23:F26)</f>
        <v>794314</v>
      </c>
      <c r="G27" s="159">
        <f>SUM(G23:G26)</f>
        <v>0</v>
      </c>
      <c r="H27" s="159">
        <f>SUM(H23:H26)</f>
        <v>9802</v>
      </c>
      <c r="I27" s="159">
        <f>SUM(I23:I26)</f>
        <v>3295065</v>
      </c>
      <c r="J27" s="166">
        <f>SUM(J23:J26)</f>
        <v>9802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113122</v>
      </c>
      <c r="E28" s="85" t="s">
        <v>64</v>
      </c>
      <c r="F28" s="195" t="s">
        <v>165</v>
      </c>
      <c r="G28" s="195" t="s">
        <v>165</v>
      </c>
      <c r="H28" s="212">
        <v>12998</v>
      </c>
      <c r="I28" s="159">
        <f aca="true" t="shared" si="7" ref="I28">SUM(D28:H28)</f>
        <v>126120</v>
      </c>
      <c r="J28" s="166">
        <f aca="true" t="shared" si="8" ref="J28:J32">+G28+H28</f>
        <v>12998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750275</v>
      </c>
      <c r="E29" s="85" t="s">
        <v>64</v>
      </c>
      <c r="F29" s="195" t="s">
        <v>165</v>
      </c>
      <c r="G29" s="195" t="s">
        <v>165</v>
      </c>
      <c r="H29" s="212">
        <v>70364</v>
      </c>
      <c r="I29" s="159">
        <f aca="true" t="shared" si="9" ref="I29">SUM(D29:H29)</f>
        <v>820639</v>
      </c>
      <c r="J29" s="166">
        <f t="shared" si="8"/>
        <v>70364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22461</v>
      </c>
      <c r="E30" s="112" t="s">
        <v>64</v>
      </c>
      <c r="F30" s="196" t="s">
        <v>165</v>
      </c>
      <c r="G30" s="196" t="s">
        <v>165</v>
      </c>
      <c r="H30" s="222">
        <v>3312</v>
      </c>
      <c r="I30" s="197">
        <f aca="true" t="shared" si="10" ref="I30">SUM(D30:H30)</f>
        <v>25773</v>
      </c>
      <c r="J30" s="198">
        <f t="shared" si="8"/>
        <v>3312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588326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588326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6911390</v>
      </c>
      <c r="E33" s="91" t="s">
        <v>165</v>
      </c>
      <c r="F33" s="159">
        <f>+F31+F30+F29+F28+F23+F26+F18+F21+F10+F11+F12</f>
        <v>70707</v>
      </c>
      <c r="G33" s="195" t="s">
        <v>165</v>
      </c>
      <c r="H33" s="212">
        <f>+H31+H30+H29+H28+H23+H26+H18+H21+H10+H11+H12</f>
        <v>229837</v>
      </c>
      <c r="I33" s="159">
        <f aca="true" t="shared" si="12" ref="I33:I37">SUM(D33:H33)</f>
        <v>7211934</v>
      </c>
      <c r="J33" s="166">
        <f>+J31+J30+J29+J28+J23+J26+J18+J21+J10+J11+J12</f>
        <v>229837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1545287</v>
      </c>
      <c r="E34" s="91" t="s">
        <v>165</v>
      </c>
      <c r="F34" s="159">
        <f>+F13+F19+F24+F20+F25+F32</f>
        <v>862665</v>
      </c>
      <c r="G34" s="195" t="s">
        <v>165</v>
      </c>
      <c r="H34" s="195" t="s">
        <v>165</v>
      </c>
      <c r="I34" s="159">
        <f t="shared" si="12"/>
        <v>2407952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18301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18301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86931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86931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47560</v>
      </c>
      <c r="E37" s="92" t="s">
        <v>165</v>
      </c>
      <c r="F37" s="193" t="s">
        <v>165</v>
      </c>
      <c r="G37" s="193" t="s">
        <v>165</v>
      </c>
      <c r="H37" s="161">
        <f>H15</f>
        <v>43474</v>
      </c>
      <c r="I37" s="161">
        <f t="shared" si="12"/>
        <v>91034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8609469</v>
      </c>
      <c r="E38" s="94" t="s">
        <v>165</v>
      </c>
      <c r="F38" s="176">
        <f t="shared" si="13"/>
        <v>933372</v>
      </c>
      <c r="G38" s="176">
        <f aca="true" t="shared" si="14" ref="G38">SUM(G33:G37)</f>
        <v>0</v>
      </c>
      <c r="H38" s="176">
        <f t="shared" si="13"/>
        <v>273311</v>
      </c>
      <c r="I38" s="176">
        <f t="shared" si="13"/>
        <v>9816152</v>
      </c>
      <c r="J38" s="201">
        <f t="shared" si="13"/>
        <v>229837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75772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288073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0'!A55" display="(b)"/>
    <hyperlink ref="E13" location="'20'!A54" display="(a)"/>
    <hyperlink ref="E14" location="'20'!A54" display="(a)"/>
    <hyperlink ref="E15" location="'20'!A54" display="(a)"/>
    <hyperlink ref="E16" location="'20'!A54" display="(a)"/>
    <hyperlink ref="E19" location="'20'!A54" display="(a)"/>
    <hyperlink ref="E24" location="'20'!A54" display="(a)"/>
    <hyperlink ref="E32" location="'20'!A54" display="(a)"/>
    <hyperlink ref="E11" location="'20'!A55" display="(b)"/>
    <hyperlink ref="E12" location="'20'!A55" display="(b)"/>
    <hyperlink ref="E18" location="'20'!A55" display="(b)"/>
    <hyperlink ref="E21" location="'20'!A55" display="(b)"/>
    <hyperlink ref="E23" location="'20'!A55" display="(b)"/>
    <hyperlink ref="E26" location="'20'!A55" display="(b)"/>
    <hyperlink ref="E28" location="'20'!A55" display="(b)"/>
    <hyperlink ref="E29" location="'20'!A55" display="(b)"/>
    <hyperlink ref="E30" location="'20'!A55" display="(b)"/>
    <hyperlink ref="E31" location="'20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G38" formula="1"/>
  </ignoredErrors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transitionEntry="1">
    <pageSetUpPr fitToPage="1"/>
  </sheetPr>
  <dimension ref="A1:AT59"/>
  <sheetViews>
    <sheetView workbookViewId="0" topLeftCell="A16">
      <selection activeCell="H41" sqref="H41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134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67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1830552</v>
      </c>
      <c r="E10" s="152" t="s">
        <v>64</v>
      </c>
      <c r="F10" s="172">
        <v>348</v>
      </c>
      <c r="G10" s="193" t="s">
        <v>165</v>
      </c>
      <c r="H10" s="220">
        <v>103744</v>
      </c>
      <c r="I10" s="160">
        <f>SUM(D10:H10)</f>
        <v>1934644</v>
      </c>
      <c r="J10" s="194">
        <f>+G10+H10</f>
        <v>103744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47550</v>
      </c>
      <c r="E11" s="85" t="s">
        <v>64</v>
      </c>
      <c r="F11" s="195" t="s">
        <v>165</v>
      </c>
      <c r="G11" s="195" t="s">
        <v>165</v>
      </c>
      <c r="H11" s="212">
        <v>11062</v>
      </c>
      <c r="I11" s="159">
        <f aca="true" t="shared" si="0" ref="I11:I16">SUM(D11:H11)</f>
        <v>58612</v>
      </c>
      <c r="J11" s="166">
        <f aca="true" t="shared" si="1" ref="J11:J12">+G11+H11</f>
        <v>11062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71107</v>
      </c>
      <c r="E12" s="85" t="s">
        <v>64</v>
      </c>
      <c r="F12" s="195" t="s">
        <v>165</v>
      </c>
      <c r="G12" s="195" t="s">
        <v>165</v>
      </c>
      <c r="H12" s="212">
        <v>6826</v>
      </c>
      <c r="I12" s="159">
        <f t="shared" si="0"/>
        <v>77933</v>
      </c>
      <c r="J12" s="166">
        <f t="shared" si="1"/>
        <v>6826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418853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418853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22011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22011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43674</v>
      </c>
      <c r="E15" s="85" t="s">
        <v>63</v>
      </c>
      <c r="F15" s="195" t="s">
        <v>165</v>
      </c>
      <c r="G15" s="195" t="s">
        <v>165</v>
      </c>
      <c r="H15" s="173">
        <v>39921</v>
      </c>
      <c r="I15" s="159">
        <f t="shared" si="0"/>
        <v>83595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104554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104554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707749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57809</v>
      </c>
      <c r="I17" s="159">
        <f>SUM(I11:I16)</f>
        <v>765558</v>
      </c>
      <c r="J17" s="166">
        <f>SUM(J11:J16)</f>
        <v>17888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2294605</v>
      </c>
      <c r="E18" s="85" t="s">
        <v>64</v>
      </c>
      <c r="F18" s="173">
        <v>436</v>
      </c>
      <c r="G18" s="195" t="s">
        <v>165</v>
      </c>
      <c r="H18" s="212">
        <v>27046</v>
      </c>
      <c r="I18" s="159">
        <f>SUM(D18:H18)</f>
        <v>2322087</v>
      </c>
      <c r="J18" s="166">
        <f aca="true" t="shared" si="3" ref="J18:J21">+G18+H18</f>
        <v>27046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205318</v>
      </c>
      <c r="E19" s="85" t="s">
        <v>63</v>
      </c>
      <c r="F19" s="173">
        <v>3360</v>
      </c>
      <c r="G19" s="195" t="s">
        <v>165</v>
      </c>
      <c r="H19" s="195" t="s">
        <v>165</v>
      </c>
      <c r="I19" s="159">
        <f aca="true" t="shared" si="4" ref="I19:I21">SUM(D19:H19)</f>
        <v>208678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267812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267812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401716</v>
      </c>
      <c r="E21" s="152" t="s">
        <v>64</v>
      </c>
      <c r="F21" s="172">
        <v>-172414</v>
      </c>
      <c r="G21" s="193" t="s">
        <v>165</v>
      </c>
      <c r="H21" s="193" t="s">
        <v>165</v>
      </c>
      <c r="I21" s="160">
        <f t="shared" si="4"/>
        <v>229302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3169451</v>
      </c>
      <c r="E22" s="91" t="s">
        <v>165</v>
      </c>
      <c r="F22" s="159">
        <f>SUM(F18:F21)</f>
        <v>-168618</v>
      </c>
      <c r="G22" s="159">
        <f>SUM(G18:G21)</f>
        <v>0</v>
      </c>
      <c r="H22" s="159">
        <f>SUM(H18:H21)</f>
        <v>27046</v>
      </c>
      <c r="I22" s="159">
        <f>SUM(I18:I21)</f>
        <v>3027879</v>
      </c>
      <c r="J22" s="166">
        <f>SUM(J18:J21)</f>
        <v>27046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1856708</v>
      </c>
      <c r="E23" s="85" t="s">
        <v>64</v>
      </c>
      <c r="F23" s="173">
        <v>353</v>
      </c>
      <c r="G23" s="195" t="s">
        <v>165</v>
      </c>
      <c r="H23" s="212">
        <v>31554</v>
      </c>
      <c r="I23" s="159">
        <f aca="true" t="shared" si="5" ref="I23:I26">SUM(D23:H23)</f>
        <v>1888615</v>
      </c>
      <c r="J23" s="166">
        <f aca="true" t="shared" si="6" ref="J23:J26">+G23+H23</f>
        <v>31554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238079</v>
      </c>
      <c r="E24" s="85" t="s">
        <v>63</v>
      </c>
      <c r="F24" s="173">
        <v>762325</v>
      </c>
      <c r="G24" s="195" t="s">
        <v>165</v>
      </c>
      <c r="H24" s="195" t="s">
        <v>165</v>
      </c>
      <c r="I24" s="159">
        <f t="shared" si="5"/>
        <v>1000404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543740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543740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227769</v>
      </c>
      <c r="E26" s="152" t="s">
        <v>64</v>
      </c>
      <c r="F26" s="174">
        <v>17576</v>
      </c>
      <c r="G26" s="193" t="s">
        <v>165</v>
      </c>
      <c r="H26" s="193" t="s">
        <v>165</v>
      </c>
      <c r="I26" s="161">
        <f t="shared" si="5"/>
        <v>245345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2866296</v>
      </c>
      <c r="E27" s="91" t="s">
        <v>165</v>
      </c>
      <c r="F27" s="159">
        <f>SUM(F23:F26)</f>
        <v>780254</v>
      </c>
      <c r="G27" s="159">
        <f>SUM(G23:G26)</f>
        <v>0</v>
      </c>
      <c r="H27" s="159">
        <f>SUM(H23:H26)</f>
        <v>31554</v>
      </c>
      <c r="I27" s="159">
        <f>SUM(I23:I26)</f>
        <v>3678104</v>
      </c>
      <c r="J27" s="166">
        <f>SUM(J23:J26)</f>
        <v>31554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135403</v>
      </c>
      <c r="E28" s="85" t="s">
        <v>64</v>
      </c>
      <c r="F28" s="195" t="s">
        <v>165</v>
      </c>
      <c r="G28" s="195" t="s">
        <v>165</v>
      </c>
      <c r="H28" s="212">
        <v>22902</v>
      </c>
      <c r="I28" s="159">
        <f aca="true" t="shared" si="7" ref="I28">SUM(D28:H28)</f>
        <v>158305</v>
      </c>
      <c r="J28" s="166">
        <f aca="true" t="shared" si="8" ref="J28:J32">+G28+H28</f>
        <v>22902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916617</v>
      </c>
      <c r="E29" s="85" t="s">
        <v>64</v>
      </c>
      <c r="F29" s="195" t="s">
        <v>165</v>
      </c>
      <c r="G29" s="195" t="s">
        <v>165</v>
      </c>
      <c r="H29" s="212">
        <v>92067</v>
      </c>
      <c r="I29" s="159">
        <f aca="true" t="shared" si="9" ref="I29">SUM(D29:H29)</f>
        <v>1008684</v>
      </c>
      <c r="J29" s="166">
        <f t="shared" si="8"/>
        <v>92067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27441</v>
      </c>
      <c r="E30" s="112" t="s">
        <v>64</v>
      </c>
      <c r="F30" s="196" t="s">
        <v>165</v>
      </c>
      <c r="G30" s="196" t="s">
        <v>165</v>
      </c>
      <c r="H30" s="222">
        <v>4052</v>
      </c>
      <c r="I30" s="197">
        <f aca="true" t="shared" si="10" ref="I30">SUM(D30:H30)</f>
        <v>31493</v>
      </c>
      <c r="J30" s="198">
        <f t="shared" si="8"/>
        <v>4052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770274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770274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8579742</v>
      </c>
      <c r="E33" s="91" t="s">
        <v>165</v>
      </c>
      <c r="F33" s="159">
        <f>+F31+F30+F29+F28+F23+F26+F18+F21+F10+F11+F12</f>
        <v>-153701</v>
      </c>
      <c r="G33" s="195" t="s">
        <v>165</v>
      </c>
      <c r="H33" s="212">
        <f>+H31+H30+H29+H28+H23+H26+H18+H21+H10+H11+H12</f>
        <v>299253</v>
      </c>
      <c r="I33" s="159">
        <f aca="true" t="shared" si="12" ref="I33:I37">SUM(D33:H33)</f>
        <v>8725294</v>
      </c>
      <c r="J33" s="166">
        <f>+J31+J30+J29+J28+J23+J26+J18+J21+J10+J11+J12</f>
        <v>299253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1673802</v>
      </c>
      <c r="E34" s="91" t="s">
        <v>165</v>
      </c>
      <c r="F34" s="159">
        <f>+F13+F19+F24+F20+F25+F32</f>
        <v>865685</v>
      </c>
      <c r="G34" s="195" t="s">
        <v>165</v>
      </c>
      <c r="H34" s="195" t="s">
        <v>165</v>
      </c>
      <c r="I34" s="159">
        <f t="shared" si="12"/>
        <v>2539487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22011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22011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104554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104554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43674</v>
      </c>
      <c r="E37" s="92" t="s">
        <v>165</v>
      </c>
      <c r="F37" s="193" t="s">
        <v>165</v>
      </c>
      <c r="G37" s="193" t="s">
        <v>165</v>
      </c>
      <c r="H37" s="161">
        <f>H15</f>
        <v>39921</v>
      </c>
      <c r="I37" s="161">
        <f t="shared" si="12"/>
        <v>83595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10423783</v>
      </c>
      <c r="E38" s="94" t="s">
        <v>165</v>
      </c>
      <c r="F38" s="176">
        <f t="shared" si="13"/>
        <v>711984</v>
      </c>
      <c r="G38" s="176">
        <f aca="true" t="shared" si="14" ref="G38">SUM(G33:G37)</f>
        <v>0</v>
      </c>
      <c r="H38" s="176">
        <f t="shared" si="13"/>
        <v>339174</v>
      </c>
      <c r="I38" s="176">
        <f t="shared" si="13"/>
        <v>11474941</v>
      </c>
      <c r="J38" s="201">
        <f t="shared" si="13"/>
        <v>299253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99206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351941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1'!A55" display="(b)"/>
    <hyperlink ref="E13" location="'21'!A54" display="(a)"/>
    <hyperlink ref="E14" location="'21'!A54" display="(a)"/>
    <hyperlink ref="E15" location="'21'!A54" display="(a)"/>
    <hyperlink ref="E16" location="'21'!A54" display="(a)"/>
    <hyperlink ref="E19" location="'21'!A54" display="(a)"/>
    <hyperlink ref="E24" location="'21'!A54" display="(a)"/>
    <hyperlink ref="E32" location="'21'!A54" display="(a)"/>
    <hyperlink ref="E11" location="'21'!A55" display="(b)"/>
    <hyperlink ref="E12" location="'21'!A55" display="(b)"/>
    <hyperlink ref="E18" location="'21'!A55" display="(b)"/>
    <hyperlink ref="E21" location="'21'!A55" display="(b)"/>
    <hyperlink ref="E23" location="'21'!A55" display="(b)"/>
    <hyperlink ref="E26" location="'21'!A55" display="(b)"/>
    <hyperlink ref="E28" location="'21'!A55" display="(b)"/>
    <hyperlink ref="E29" location="'21'!A55" display="(b)"/>
    <hyperlink ref="E30" location="'21'!A55" display="(b)"/>
    <hyperlink ref="E31" location="'21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G38" formula="1"/>
  </ignoredErrors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transitionEntry="1">
    <pageSetUpPr fitToPage="1"/>
  </sheetPr>
  <dimension ref="A1:AT59"/>
  <sheetViews>
    <sheetView workbookViewId="0" topLeftCell="A13">
      <selection activeCell="H33" sqref="H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135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59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2362909</v>
      </c>
      <c r="E10" s="152" t="s">
        <v>64</v>
      </c>
      <c r="F10" s="172">
        <v>449</v>
      </c>
      <c r="G10" s="193" t="s">
        <v>165</v>
      </c>
      <c r="H10" s="220">
        <v>187845</v>
      </c>
      <c r="I10" s="160">
        <f>SUM(D10:H10)</f>
        <v>2551203</v>
      </c>
      <c r="J10" s="194">
        <f>+G10+H10</f>
        <v>187845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71138</v>
      </c>
      <c r="E11" s="85" t="s">
        <v>64</v>
      </c>
      <c r="F11" s="195" t="s">
        <v>165</v>
      </c>
      <c r="G11" s="195" t="s">
        <v>165</v>
      </c>
      <c r="H11" s="212">
        <v>24582</v>
      </c>
      <c r="I11" s="159">
        <f aca="true" t="shared" si="0" ref="I11:I16">SUM(D11:H11)</f>
        <v>95720</v>
      </c>
      <c r="J11" s="166">
        <f aca="true" t="shared" si="1" ref="J11:J13">+G11+H11</f>
        <v>24582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106382</v>
      </c>
      <c r="E12" s="85" t="s">
        <v>64</v>
      </c>
      <c r="F12" s="195" t="s">
        <v>165</v>
      </c>
      <c r="G12" s="195" t="s">
        <v>165</v>
      </c>
      <c r="H12" s="212">
        <v>13867</v>
      </c>
      <c r="I12" s="159">
        <f t="shared" si="0"/>
        <v>120249</v>
      </c>
      <c r="J12" s="166">
        <f t="shared" si="1"/>
        <v>13867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720417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720417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40145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40145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71930</v>
      </c>
      <c r="E15" s="85" t="s">
        <v>63</v>
      </c>
      <c r="F15" s="195" t="s">
        <v>165</v>
      </c>
      <c r="G15" s="195" t="s">
        <v>165</v>
      </c>
      <c r="H15" s="173">
        <v>65752</v>
      </c>
      <c r="I15" s="159">
        <f t="shared" si="0"/>
        <v>137682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190686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190686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1200698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104201</v>
      </c>
      <c r="I17" s="159">
        <f>SUM(I11:I16)</f>
        <v>1304899</v>
      </c>
      <c r="J17" s="166">
        <f>SUM(J11:J16)</f>
        <v>38449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2961916</v>
      </c>
      <c r="E18" s="85" t="s">
        <v>64</v>
      </c>
      <c r="F18" s="173">
        <v>563</v>
      </c>
      <c r="G18" s="195" t="s">
        <v>165</v>
      </c>
      <c r="H18" s="212">
        <v>216327</v>
      </c>
      <c r="I18" s="159">
        <f>SUM(D18:H18)</f>
        <v>3178806</v>
      </c>
      <c r="J18" s="166">
        <f aca="true" t="shared" si="3" ref="J18:J21">+G18+H18</f>
        <v>216327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266669</v>
      </c>
      <c r="E19" s="85" t="s">
        <v>63</v>
      </c>
      <c r="F19" s="173">
        <v>6169</v>
      </c>
      <c r="G19" s="195" t="s">
        <v>165</v>
      </c>
      <c r="H19" s="195" t="s">
        <v>165</v>
      </c>
      <c r="I19" s="159">
        <f aca="true" t="shared" si="4" ref="I19:I21">SUM(D19:H19)</f>
        <v>272838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347185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347185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361901</v>
      </c>
      <c r="E21" s="152" t="s">
        <v>64</v>
      </c>
      <c r="F21" s="172">
        <v>-81872</v>
      </c>
      <c r="G21" s="193" t="s">
        <v>165</v>
      </c>
      <c r="H21" s="193" t="s">
        <v>165</v>
      </c>
      <c r="I21" s="160">
        <f t="shared" si="4"/>
        <v>280029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3937671</v>
      </c>
      <c r="E22" s="91" t="s">
        <v>165</v>
      </c>
      <c r="F22" s="159">
        <f>SUM(F18:F21)</f>
        <v>-75140</v>
      </c>
      <c r="G22" s="159">
        <f>SUM(G18:G21)</f>
        <v>0</v>
      </c>
      <c r="H22" s="159">
        <f>SUM(H18:H21)</f>
        <v>216327</v>
      </c>
      <c r="I22" s="159">
        <f>SUM(I18:I21)</f>
        <v>4078858</v>
      </c>
      <c r="J22" s="166">
        <f>SUM(J18:J21)</f>
        <v>216327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2396671</v>
      </c>
      <c r="E23" s="85" t="s">
        <v>64</v>
      </c>
      <c r="F23" s="173">
        <v>456</v>
      </c>
      <c r="G23" s="195" t="s">
        <v>165</v>
      </c>
      <c r="H23" s="212">
        <v>3212</v>
      </c>
      <c r="I23" s="159">
        <f aca="true" t="shared" si="5" ref="I23:I26">SUM(D23:H23)</f>
        <v>2400339</v>
      </c>
      <c r="J23" s="166">
        <f aca="true" t="shared" si="6" ref="J23:J26">+G23+H23</f>
        <v>3212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312334</v>
      </c>
      <c r="E24" s="85" t="s">
        <v>63</v>
      </c>
      <c r="F24" s="173">
        <v>1037895</v>
      </c>
      <c r="G24" s="195" t="s">
        <v>165</v>
      </c>
      <c r="H24" s="195" t="s">
        <v>165</v>
      </c>
      <c r="I24" s="159">
        <f t="shared" si="5"/>
        <v>1350229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704891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704891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712151</v>
      </c>
      <c r="E26" s="152" t="s">
        <v>64</v>
      </c>
      <c r="F26" s="174">
        <v>-8008</v>
      </c>
      <c r="G26" s="193" t="s">
        <v>165</v>
      </c>
      <c r="H26" s="193" t="s">
        <v>165</v>
      </c>
      <c r="I26" s="161">
        <f t="shared" si="5"/>
        <v>704143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4126047</v>
      </c>
      <c r="E27" s="91" t="s">
        <v>165</v>
      </c>
      <c r="F27" s="159">
        <f>SUM(F23:F26)</f>
        <v>1030343</v>
      </c>
      <c r="G27" s="159">
        <f>SUM(G23:G26)</f>
        <v>0</v>
      </c>
      <c r="H27" s="159">
        <f>SUM(H23:H26)</f>
        <v>3212</v>
      </c>
      <c r="I27" s="159">
        <f>SUM(I23:I26)</f>
        <v>5159602</v>
      </c>
      <c r="J27" s="166">
        <f>SUM(J23:J26)</f>
        <v>3212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176587</v>
      </c>
      <c r="E28" s="85" t="s">
        <v>64</v>
      </c>
      <c r="F28" s="195" t="s">
        <v>165</v>
      </c>
      <c r="G28" s="195" t="s">
        <v>165</v>
      </c>
      <c r="H28" s="212">
        <v>29764</v>
      </c>
      <c r="I28" s="159">
        <f aca="true" t="shared" si="7" ref="I28">SUM(D28:H28)</f>
        <v>206351</v>
      </c>
      <c r="J28" s="166">
        <f aca="true" t="shared" si="8" ref="J28:J32">+G28+H28</f>
        <v>29764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1183185</v>
      </c>
      <c r="E29" s="85" t="s">
        <v>64</v>
      </c>
      <c r="F29" s="195" t="s">
        <v>165</v>
      </c>
      <c r="G29" s="195" t="s">
        <v>165</v>
      </c>
      <c r="H29" s="212">
        <v>171531</v>
      </c>
      <c r="I29" s="159">
        <f aca="true" t="shared" si="9" ref="I29">SUM(D29:H29)</f>
        <v>1354716</v>
      </c>
      <c r="J29" s="166">
        <f t="shared" si="8"/>
        <v>171531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35421</v>
      </c>
      <c r="E30" s="112" t="s">
        <v>64</v>
      </c>
      <c r="F30" s="196" t="s">
        <v>165</v>
      </c>
      <c r="G30" s="196" t="s">
        <v>165</v>
      </c>
      <c r="H30" s="222">
        <v>3442</v>
      </c>
      <c r="I30" s="197">
        <f aca="true" t="shared" si="10" ref="I30">SUM(D30:H30)</f>
        <v>38863</v>
      </c>
      <c r="J30" s="198">
        <f t="shared" si="8"/>
        <v>3442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1033460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1033460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11401721</v>
      </c>
      <c r="E33" s="91" t="s">
        <v>165</v>
      </c>
      <c r="F33" s="159">
        <f>+F31+F30+F29+F28+F23+F26+F18+F21+F10+F11+F12</f>
        <v>-88412</v>
      </c>
      <c r="G33" s="195" t="s">
        <v>165</v>
      </c>
      <c r="H33" s="212">
        <f>+H31+H30+H29+H28+H23+H26+H18+H21+H10+H11+H12</f>
        <v>650570</v>
      </c>
      <c r="I33" s="159">
        <f aca="true" t="shared" si="12" ref="I33:I37">SUM(D33:H33)</f>
        <v>11963879</v>
      </c>
      <c r="J33" s="166">
        <f>+J31+J30+J29+J28+J23+J26+J18+J21+J10+J11+J12</f>
        <v>650570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2351496</v>
      </c>
      <c r="E34" s="91" t="s">
        <v>165</v>
      </c>
      <c r="F34" s="159">
        <f>+F13+F19+F24+F20+F25+F32</f>
        <v>1144064</v>
      </c>
      <c r="G34" s="195" t="s">
        <v>165</v>
      </c>
      <c r="H34" s="195" t="s">
        <v>165</v>
      </c>
      <c r="I34" s="159">
        <f t="shared" si="12"/>
        <v>3495560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40145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40145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190686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190686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71930</v>
      </c>
      <c r="E37" s="92" t="s">
        <v>165</v>
      </c>
      <c r="F37" s="193" t="s">
        <v>165</v>
      </c>
      <c r="G37" s="193" t="s">
        <v>165</v>
      </c>
      <c r="H37" s="161">
        <f>+H15</f>
        <v>65752</v>
      </c>
      <c r="I37" s="161">
        <f t="shared" si="12"/>
        <v>137682</v>
      </c>
      <c r="J37" s="167">
        <f>+J15</f>
        <v>0</v>
      </c>
      <c r="L37" s="14"/>
      <c r="M37" s="17"/>
    </row>
    <row r="38" spans="1:13" s="2" customFormat="1" ht="16.5" thickBot="1">
      <c r="A38" s="99" t="s">
        <v>163</v>
      </c>
      <c r="B38" s="126" t="s">
        <v>83</v>
      </c>
      <c r="C38" s="94" t="s">
        <v>165</v>
      </c>
      <c r="D38" s="176">
        <f aca="true" t="shared" si="13" ref="D38:J38">SUM(D33:D37)</f>
        <v>14055978</v>
      </c>
      <c r="E38" s="94" t="s">
        <v>165</v>
      </c>
      <c r="F38" s="176">
        <f t="shared" si="13"/>
        <v>1055652</v>
      </c>
      <c r="G38" s="176">
        <f aca="true" t="shared" si="14" ref="G38">SUM(G33:G37)</f>
        <v>0</v>
      </c>
      <c r="H38" s="176">
        <f t="shared" si="13"/>
        <v>716322</v>
      </c>
      <c r="I38" s="176">
        <f t="shared" si="13"/>
        <v>15827952</v>
      </c>
      <c r="J38" s="201">
        <f t="shared" si="13"/>
        <v>650570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133102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12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454292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2'!A55" display="(b)"/>
    <hyperlink ref="E13" location="'22'!A54" display="(a)"/>
    <hyperlink ref="E14" location="'22'!A54" display="(a)"/>
    <hyperlink ref="E15" location="'22'!A54" display="(a)"/>
    <hyperlink ref="E16" location="'22'!A54" display="(a)"/>
    <hyperlink ref="E19" location="'22'!A54" display="(a)"/>
    <hyperlink ref="E24" location="'22'!A54" display="(a)"/>
    <hyperlink ref="E32" location="'22'!A54" display="(a)"/>
    <hyperlink ref="E11" location="'22'!A55" display="(b)"/>
    <hyperlink ref="E12" location="'22'!A55" display="(b)"/>
    <hyperlink ref="E18" location="'22'!A55" display="(b)"/>
    <hyperlink ref="E21" location="'22'!A55" display="(b)"/>
    <hyperlink ref="E23" location="'22'!A55" display="(b)"/>
    <hyperlink ref="E26" location="'22'!A55" display="(b)"/>
    <hyperlink ref="E28" location="'22'!A55" display="(b)"/>
    <hyperlink ref="E29" location="'22'!A55" display="(b)"/>
    <hyperlink ref="E30" location="'22'!A55" display="(b)"/>
    <hyperlink ref="E31" location="'22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transitionEntry="1">
    <pageSetUpPr fitToPage="1"/>
  </sheetPr>
  <dimension ref="A1:AT59"/>
  <sheetViews>
    <sheetView workbookViewId="0" topLeftCell="A13">
      <selection activeCell="H33" sqref="H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136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30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56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2327470</v>
      </c>
      <c r="E10" s="152" t="s">
        <v>64</v>
      </c>
      <c r="F10" s="172">
        <v>442</v>
      </c>
      <c r="G10" s="193" t="s">
        <v>165</v>
      </c>
      <c r="H10" s="220">
        <v>120675</v>
      </c>
      <c r="I10" s="160">
        <f>SUM(D10:H10)</f>
        <v>2448587</v>
      </c>
      <c r="J10" s="194">
        <f>+G10+H10</f>
        <v>120675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60727</v>
      </c>
      <c r="E11" s="85" t="s">
        <v>64</v>
      </c>
      <c r="F11" s="195" t="s">
        <v>165</v>
      </c>
      <c r="G11" s="195" t="s">
        <v>165</v>
      </c>
      <c r="H11" s="212">
        <v>17349</v>
      </c>
      <c r="I11" s="159">
        <f aca="true" t="shared" si="0" ref="I11:I16">SUM(D11:H11)</f>
        <v>78076</v>
      </c>
      <c r="J11" s="166">
        <f aca="true" t="shared" si="1" ref="J11:J13">+G11+H11</f>
        <v>17349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90814</v>
      </c>
      <c r="E12" s="85" t="s">
        <v>64</v>
      </c>
      <c r="F12" s="195" t="s">
        <v>165</v>
      </c>
      <c r="G12" s="195" t="s">
        <v>165</v>
      </c>
      <c r="H12" s="212">
        <v>10707</v>
      </c>
      <c r="I12" s="159">
        <f t="shared" si="0"/>
        <v>101521</v>
      </c>
      <c r="J12" s="166">
        <f t="shared" si="1"/>
        <v>10707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587325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587325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32142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32142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86036</v>
      </c>
      <c r="E15" s="85" t="s">
        <v>63</v>
      </c>
      <c r="F15" s="195" t="s">
        <v>165</v>
      </c>
      <c r="G15" s="195" t="s">
        <v>165</v>
      </c>
      <c r="H15" s="173">
        <v>78646</v>
      </c>
      <c r="I15" s="159">
        <f t="shared" si="0"/>
        <v>164682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152673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152673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1009717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106702</v>
      </c>
      <c r="I17" s="159">
        <f>SUM(I11:I16)</f>
        <v>1116419</v>
      </c>
      <c r="J17" s="166">
        <f>SUM(J11:J16)</f>
        <v>28056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2917494</v>
      </c>
      <c r="E18" s="85" t="s">
        <v>64</v>
      </c>
      <c r="F18" s="173">
        <v>554</v>
      </c>
      <c r="G18" s="195" t="s">
        <v>165</v>
      </c>
      <c r="H18" s="212">
        <v>24153</v>
      </c>
      <c r="I18" s="159">
        <f>SUM(D18:H18)</f>
        <v>2942201</v>
      </c>
      <c r="J18" s="166">
        <f aca="true" t="shared" si="3" ref="J18:J21">+G18+H18</f>
        <v>24153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261568</v>
      </c>
      <c r="E19" s="85" t="s">
        <v>63</v>
      </c>
      <c r="F19" s="173">
        <v>4847</v>
      </c>
      <c r="G19" s="195" t="s">
        <v>165</v>
      </c>
      <c r="H19" s="195" t="s">
        <v>165</v>
      </c>
      <c r="I19" s="159">
        <f aca="true" t="shared" si="4" ref="I19:I21">SUM(D19:H19)</f>
        <v>266415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332062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332062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405063</v>
      </c>
      <c r="E21" s="152" t="s">
        <v>64</v>
      </c>
      <c r="F21" s="172">
        <v>-14875</v>
      </c>
      <c r="G21" s="193" t="s">
        <v>165</v>
      </c>
      <c r="H21" s="193" t="s">
        <v>165</v>
      </c>
      <c r="I21" s="160">
        <f t="shared" si="4"/>
        <v>390188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3916187</v>
      </c>
      <c r="E22" s="91" t="s">
        <v>165</v>
      </c>
      <c r="F22" s="159">
        <f>SUM(F18:F21)</f>
        <v>-9474</v>
      </c>
      <c r="G22" s="159">
        <f>SUM(G18:G21)</f>
        <v>0</v>
      </c>
      <c r="H22" s="159">
        <f>SUM(H18:H21)</f>
        <v>24153</v>
      </c>
      <c r="I22" s="159">
        <f>SUM(I18:I21)</f>
        <v>3930866</v>
      </c>
      <c r="J22" s="166">
        <f>SUM(J18:J21)</f>
        <v>24153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2360726</v>
      </c>
      <c r="E23" s="85" t="s">
        <v>64</v>
      </c>
      <c r="F23" s="173">
        <v>449</v>
      </c>
      <c r="G23" s="195" t="s">
        <v>165</v>
      </c>
      <c r="H23" s="212">
        <v>3164</v>
      </c>
      <c r="I23" s="159">
        <f aca="true" t="shared" si="5" ref="I23:I26">SUM(D23:H23)</f>
        <v>2364339</v>
      </c>
      <c r="J23" s="166">
        <f aca="true" t="shared" si="6" ref="J23:J26">+G23+H23</f>
        <v>3164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304282</v>
      </c>
      <c r="E24" s="85" t="s">
        <v>63</v>
      </c>
      <c r="F24" s="173">
        <v>986178</v>
      </c>
      <c r="G24" s="195" t="s">
        <v>165</v>
      </c>
      <c r="H24" s="195" t="s">
        <v>165</v>
      </c>
      <c r="I24" s="159">
        <f t="shared" si="5"/>
        <v>1290460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674186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674186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616902</v>
      </c>
      <c r="E26" s="152" t="s">
        <v>64</v>
      </c>
      <c r="F26" s="174">
        <v>-166089</v>
      </c>
      <c r="G26" s="193" t="s">
        <v>165</v>
      </c>
      <c r="H26" s="193" t="s">
        <v>165</v>
      </c>
      <c r="I26" s="161">
        <f t="shared" si="5"/>
        <v>450813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3956096</v>
      </c>
      <c r="E27" s="91" t="s">
        <v>165</v>
      </c>
      <c r="F27" s="159">
        <f>SUM(F23:F26)</f>
        <v>820538</v>
      </c>
      <c r="G27" s="159">
        <f>SUM(G23:G26)</f>
        <v>0</v>
      </c>
      <c r="H27" s="159">
        <f>SUM(H23:H26)</f>
        <v>3164</v>
      </c>
      <c r="I27" s="159">
        <f>SUM(I23:I26)</f>
        <v>4779798</v>
      </c>
      <c r="J27" s="166">
        <f>SUM(J23:J26)</f>
        <v>3164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172481</v>
      </c>
      <c r="E28" s="85" t="s">
        <v>64</v>
      </c>
      <c r="F28" s="195" t="s">
        <v>165</v>
      </c>
      <c r="G28" s="195" t="s">
        <v>165</v>
      </c>
      <c r="H28" s="212">
        <v>19819</v>
      </c>
      <c r="I28" s="159">
        <f aca="true" t="shared" si="7" ref="I28">SUM(D28:H28)</f>
        <v>192300</v>
      </c>
      <c r="J28" s="166">
        <f aca="true" t="shared" si="8" ref="J28:J32">+G28+H28</f>
        <v>19819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1165440</v>
      </c>
      <c r="E29" s="85" t="s">
        <v>64</v>
      </c>
      <c r="F29" s="195" t="s">
        <v>165</v>
      </c>
      <c r="G29" s="195" t="s">
        <v>165</v>
      </c>
      <c r="H29" s="212">
        <v>102531</v>
      </c>
      <c r="I29" s="159">
        <f aca="true" t="shared" si="9" ref="I29">SUM(D29:H29)</f>
        <v>1267971</v>
      </c>
      <c r="J29" s="166">
        <f t="shared" si="8"/>
        <v>102531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34890</v>
      </c>
      <c r="E30" s="112" t="s">
        <v>64</v>
      </c>
      <c r="F30" s="196" t="s">
        <v>165</v>
      </c>
      <c r="G30" s="196" t="s">
        <v>165</v>
      </c>
      <c r="H30" s="222">
        <v>3390</v>
      </c>
      <c r="I30" s="197">
        <f aca="true" t="shared" si="10" ref="I30">SUM(D30:H30)</f>
        <v>38280</v>
      </c>
      <c r="J30" s="198">
        <f t="shared" si="8"/>
        <v>3390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994092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994092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11146099</v>
      </c>
      <c r="E33" s="91" t="s">
        <v>165</v>
      </c>
      <c r="F33" s="159">
        <f>+F31+F30+F29+F28+F23+F26+F18+F21+F10+F11+F12</f>
        <v>-179519</v>
      </c>
      <c r="G33" s="195" t="s">
        <v>165</v>
      </c>
      <c r="H33" s="212">
        <f>+H31+H30+H29+H28+H23+H26+H18+H21+H10+H11+H12</f>
        <v>301788</v>
      </c>
      <c r="I33" s="159">
        <f aca="true" t="shared" si="12" ref="I33:I37">SUM(D33:H33)</f>
        <v>11268368</v>
      </c>
      <c r="J33" s="166">
        <f>+J31+J30+J29+J28+J23+J26+J18+J21+J10+J11+J12</f>
        <v>301788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2159423</v>
      </c>
      <c r="E34" s="91" t="s">
        <v>165</v>
      </c>
      <c r="F34" s="159">
        <f>+F13+F19+F24+F20+F25+F32</f>
        <v>1091025</v>
      </c>
      <c r="G34" s="195" t="s">
        <v>165</v>
      </c>
      <c r="H34" s="195" t="s">
        <v>165</v>
      </c>
      <c r="I34" s="159">
        <f t="shared" si="12"/>
        <v>3250448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32142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32142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152673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152673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86036</v>
      </c>
      <c r="E37" s="92" t="s">
        <v>165</v>
      </c>
      <c r="F37" s="193" t="s">
        <v>165</v>
      </c>
      <c r="G37" s="193" t="s">
        <v>165</v>
      </c>
      <c r="H37" s="161">
        <f>+H15</f>
        <v>78646</v>
      </c>
      <c r="I37" s="161">
        <f t="shared" si="12"/>
        <v>164682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13576373</v>
      </c>
      <c r="E38" s="94" t="s">
        <v>165</v>
      </c>
      <c r="F38" s="176">
        <f t="shared" si="13"/>
        <v>911506</v>
      </c>
      <c r="G38" s="176">
        <f aca="true" t="shared" si="14" ref="G38">SUM(G33:G37)</f>
        <v>0</v>
      </c>
      <c r="H38" s="176">
        <f t="shared" si="13"/>
        <v>380434</v>
      </c>
      <c r="I38" s="176">
        <f t="shared" si="13"/>
        <v>14868313</v>
      </c>
      <c r="J38" s="201">
        <f t="shared" si="13"/>
        <v>301788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128032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447479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3'!A55" display="(b)"/>
    <hyperlink ref="E13" location="'23'!A54" display="(a)"/>
    <hyperlink ref="E14" location="'23'!A54" display="(a)"/>
    <hyperlink ref="E15" location="'23'!A54" display="(a)"/>
    <hyperlink ref="E16" location="'23'!A54" display="(a)"/>
    <hyperlink ref="E19" location="'23'!A54" display="(a)"/>
    <hyperlink ref="E24" location="'23'!A54" display="(a)"/>
    <hyperlink ref="E32" location="'23'!A54" display="(a)"/>
    <hyperlink ref="E11" location="'23'!A55" display="(b)"/>
    <hyperlink ref="E12" location="'23'!A55" display="(b)"/>
    <hyperlink ref="E18" location="'23'!A55" display="(b)"/>
    <hyperlink ref="E21" location="'23'!A55" display="(b)"/>
    <hyperlink ref="E23" location="'23'!A55" display="(b)"/>
    <hyperlink ref="E26" location="'23'!A55" display="(b)"/>
    <hyperlink ref="E28" location="'23'!A55" display="(b)"/>
    <hyperlink ref="E29" location="'23'!A55" display="(b)"/>
    <hyperlink ref="E30" location="'23'!A55" display="(b)"/>
    <hyperlink ref="E31" location="'23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G38 I37" formula="1"/>
  </ignoredErrors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5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30" width="12.77734375" style="1" customWidth="1"/>
    <col min="31" max="31" width="12.88671875" style="1" customWidth="1"/>
    <col min="32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137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68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177224</v>
      </c>
      <c r="E10" s="152" t="s">
        <v>64</v>
      </c>
      <c r="F10" s="172">
        <v>34</v>
      </c>
      <c r="G10" s="193" t="s">
        <v>165</v>
      </c>
      <c r="H10" s="220">
        <v>12113.56</v>
      </c>
      <c r="I10" s="160">
        <f>SUM(D10:H10)</f>
        <v>189371.56</v>
      </c>
      <c r="J10" s="194">
        <f>+G10+H10</f>
        <v>12113.56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20941</v>
      </c>
      <c r="E11" s="85" t="s">
        <v>64</v>
      </c>
      <c r="F11" s="195" t="s">
        <v>165</v>
      </c>
      <c r="G11" s="195" t="s">
        <v>165</v>
      </c>
      <c r="H11" s="212">
        <v>1874</v>
      </c>
      <c r="I11" s="159">
        <f aca="true" t="shared" si="0" ref="I11:I16">SUM(D11:H11)</f>
        <v>22815</v>
      </c>
      <c r="J11" s="166">
        <f aca="true" t="shared" si="1" ref="J11:J13">+G11+H11</f>
        <v>1874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31316</v>
      </c>
      <c r="E12" s="85" t="s">
        <v>64</v>
      </c>
      <c r="F12" s="195" t="s">
        <v>165</v>
      </c>
      <c r="G12" s="195" t="s">
        <v>165</v>
      </c>
      <c r="H12" s="212">
        <v>2091</v>
      </c>
      <c r="I12" s="159">
        <f t="shared" si="0"/>
        <v>33407</v>
      </c>
      <c r="J12" s="166">
        <f t="shared" si="1"/>
        <v>2091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78677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78677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1556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1556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2336</v>
      </c>
      <c r="E15" s="85" t="s">
        <v>63</v>
      </c>
      <c r="F15" s="195" t="s">
        <v>165</v>
      </c>
      <c r="G15" s="195" t="s">
        <v>165</v>
      </c>
      <c r="H15" s="173">
        <v>2134</v>
      </c>
      <c r="I15" s="159">
        <f t="shared" si="0"/>
        <v>4470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7393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7393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142219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6099</v>
      </c>
      <c r="I17" s="159">
        <f>SUM(I11:I16)</f>
        <v>148318</v>
      </c>
      <c r="J17" s="166">
        <f>SUM(J11:J16)</f>
        <v>3965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222152</v>
      </c>
      <c r="E18" s="85" t="s">
        <v>64</v>
      </c>
      <c r="F18" s="173">
        <v>42</v>
      </c>
      <c r="G18" s="195" t="s">
        <v>165</v>
      </c>
      <c r="H18" s="212">
        <v>4569.2</v>
      </c>
      <c r="I18" s="159">
        <f>SUM(D18:H18)</f>
        <v>226763.2</v>
      </c>
      <c r="J18" s="166">
        <f aca="true" t="shared" si="3" ref="J18:J21">+G18+H18</f>
        <v>4569.2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21600</v>
      </c>
      <c r="E19" s="85" t="s">
        <v>63</v>
      </c>
      <c r="F19" s="173">
        <v>2249</v>
      </c>
      <c r="G19" s="195" t="s">
        <v>165</v>
      </c>
      <c r="H19" s="195" t="s">
        <v>165</v>
      </c>
      <c r="I19" s="159">
        <f aca="true" t="shared" si="4" ref="I19:I21">SUM(D19:H19)</f>
        <v>23849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87308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87308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17839</v>
      </c>
      <c r="E21" s="152" t="s">
        <v>64</v>
      </c>
      <c r="F21" s="172">
        <v>18497</v>
      </c>
      <c r="G21" s="193" t="s">
        <v>165</v>
      </c>
      <c r="H21" s="193" t="s">
        <v>165</v>
      </c>
      <c r="I21" s="160">
        <f t="shared" si="4"/>
        <v>36336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348899</v>
      </c>
      <c r="E22" s="91" t="s">
        <v>165</v>
      </c>
      <c r="F22" s="159">
        <f>SUM(F18:F21)</f>
        <v>20788</v>
      </c>
      <c r="G22" s="159">
        <f>SUM(G18:G21)</f>
        <v>0</v>
      </c>
      <c r="H22" s="159">
        <f>SUM(H18:H21)</f>
        <v>4569.2</v>
      </c>
      <c r="I22" s="159">
        <f>SUM(I18:I21)</f>
        <v>374256.2</v>
      </c>
      <c r="J22" s="166">
        <f>SUM(J18:J21)</f>
        <v>4569.2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179757</v>
      </c>
      <c r="E23" s="85" t="s">
        <v>64</v>
      </c>
      <c r="F23" s="173">
        <v>34</v>
      </c>
      <c r="G23" s="195" t="s">
        <v>165</v>
      </c>
      <c r="H23" s="212">
        <v>1744.48</v>
      </c>
      <c r="I23" s="159">
        <f aca="true" t="shared" si="5" ref="I23:I26">SUM(D23:H23)</f>
        <v>181535.48</v>
      </c>
      <c r="J23" s="166">
        <f aca="true" t="shared" si="6" ref="J23:J26">+G23+H23</f>
        <v>1744.48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28316</v>
      </c>
      <c r="E24" s="85" t="s">
        <v>63</v>
      </c>
      <c r="F24" s="173">
        <v>130350</v>
      </c>
      <c r="G24" s="195" t="s">
        <v>165</v>
      </c>
      <c r="H24" s="195" t="s">
        <v>165</v>
      </c>
      <c r="I24" s="159">
        <f t="shared" si="5"/>
        <v>158666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177261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177261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28951</v>
      </c>
      <c r="E26" s="152" t="s">
        <v>64</v>
      </c>
      <c r="F26" s="174">
        <v>-3553</v>
      </c>
      <c r="G26" s="193" t="s">
        <v>165</v>
      </c>
      <c r="H26" s="193" t="s">
        <v>165</v>
      </c>
      <c r="I26" s="161">
        <f t="shared" si="5"/>
        <v>25398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414285</v>
      </c>
      <c r="E27" s="91" t="s">
        <v>165</v>
      </c>
      <c r="F27" s="159">
        <f>SUM(F23:F26)</f>
        <v>126831</v>
      </c>
      <c r="G27" s="159">
        <f>SUM(G23:G26)</f>
        <v>0</v>
      </c>
      <c r="H27" s="159">
        <f>SUM(H23:H26)</f>
        <v>1744.48</v>
      </c>
      <c r="I27" s="159">
        <f>SUM(I23:I26)</f>
        <v>542860.48</v>
      </c>
      <c r="J27" s="166">
        <f>SUM(J23:J26)</f>
        <v>1744.48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14084</v>
      </c>
      <c r="E28" s="85" t="s">
        <v>64</v>
      </c>
      <c r="F28" s="195" t="s">
        <v>165</v>
      </c>
      <c r="G28" s="195" t="s">
        <v>165</v>
      </c>
      <c r="H28" s="212">
        <v>1618</v>
      </c>
      <c r="I28" s="159">
        <f aca="true" t="shared" si="7" ref="I28">SUM(D28:H28)</f>
        <v>15702</v>
      </c>
      <c r="J28" s="166">
        <f aca="true" t="shared" si="8" ref="J28:J32">+G28+H28</f>
        <v>1618</v>
      </c>
      <c r="L28" s="14"/>
      <c r="M28" s="17"/>
    </row>
    <row r="29" spans="1:13" ht="19.5" customHeight="1">
      <c r="A29" s="7" t="s">
        <v>79</v>
      </c>
      <c r="B29" s="29" t="s">
        <v>23</v>
      </c>
      <c r="C29" s="62" t="s">
        <v>104</v>
      </c>
      <c r="D29" s="173">
        <v>88742</v>
      </c>
      <c r="E29" s="85" t="s">
        <v>64</v>
      </c>
      <c r="F29" s="195" t="s">
        <v>165</v>
      </c>
      <c r="G29" s="195" t="s">
        <v>165</v>
      </c>
      <c r="H29" s="212">
        <v>8831.76</v>
      </c>
      <c r="I29" s="159">
        <f aca="true" t="shared" si="9" ref="I29">SUM(D29:H29)</f>
        <v>97573.76</v>
      </c>
      <c r="J29" s="166">
        <f t="shared" si="8"/>
        <v>8831.76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2657</v>
      </c>
      <c r="E30" s="112" t="s">
        <v>64</v>
      </c>
      <c r="F30" s="196" t="s">
        <v>165</v>
      </c>
      <c r="G30" s="196" t="s">
        <v>165</v>
      </c>
      <c r="H30" s="222">
        <v>391</v>
      </c>
      <c r="I30" s="197">
        <f aca="true" t="shared" si="10" ref="I30">SUM(D30:H30)</f>
        <v>3048</v>
      </c>
      <c r="J30" s="198">
        <f t="shared" si="8"/>
        <v>391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100101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100101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883764</v>
      </c>
      <c r="E33" s="91" t="s">
        <v>165</v>
      </c>
      <c r="F33" s="159">
        <f>+F31+F30+F29+F28+F23+F26+F18+F21+F10+F11+F12</f>
        <v>15054</v>
      </c>
      <c r="G33" s="195" t="s">
        <v>165</v>
      </c>
      <c r="H33" s="212">
        <f>+H31+H30+H29+H28+H23+H26+H18+H21+H10+H11+H12</f>
        <v>33233</v>
      </c>
      <c r="I33" s="159">
        <f aca="true" t="shared" si="12" ref="I33:I37">SUM(D33:H33)</f>
        <v>932051</v>
      </c>
      <c r="J33" s="166">
        <f>+J31+J30+J29+J28+J23+J26+J18+J21+J10+J11+J12</f>
        <v>33233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393162</v>
      </c>
      <c r="E34" s="91" t="s">
        <v>165</v>
      </c>
      <c r="F34" s="159">
        <f>+F13+F19+F24+F20+F25+F32</f>
        <v>232599</v>
      </c>
      <c r="G34" s="195" t="s">
        <v>165</v>
      </c>
      <c r="H34" s="195" t="s">
        <v>165</v>
      </c>
      <c r="I34" s="159">
        <f t="shared" si="12"/>
        <v>625761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1556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1556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7393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7393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2336</v>
      </c>
      <c r="E37" s="92" t="s">
        <v>165</v>
      </c>
      <c r="F37" s="193" t="s">
        <v>165</v>
      </c>
      <c r="G37" s="193" t="s">
        <v>165</v>
      </c>
      <c r="H37" s="161">
        <f>+H15</f>
        <v>2134</v>
      </c>
      <c r="I37" s="161">
        <f t="shared" si="12"/>
        <v>4470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1288211</v>
      </c>
      <c r="E38" s="94" t="s">
        <v>165</v>
      </c>
      <c r="F38" s="176">
        <f t="shared" si="13"/>
        <v>247653</v>
      </c>
      <c r="G38" s="176">
        <f aca="true" t="shared" si="14" ref="G38">SUM(G33:G37)</f>
        <v>0</v>
      </c>
      <c r="H38" s="176">
        <f t="shared" si="13"/>
        <v>35367</v>
      </c>
      <c r="I38" s="176">
        <f t="shared" si="13"/>
        <v>1571231</v>
      </c>
      <c r="J38" s="201">
        <f t="shared" si="13"/>
        <v>33233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12892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34073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4'!A55" display="(b)"/>
    <hyperlink ref="E13" location="'24'!A54" display="(a)"/>
    <hyperlink ref="E14" location="'24'!A54" display="(a)"/>
    <hyperlink ref="E15" location="'24'!A54" display="(a)"/>
    <hyperlink ref="E16" location="'24'!A54" display="(a)"/>
    <hyperlink ref="E19" location="'24'!A54" display="(a)"/>
    <hyperlink ref="E24" location="'24'!A54" display="(a)"/>
    <hyperlink ref="E32" location="'24'!A54" display="(a)"/>
    <hyperlink ref="E11" location="'24'!A55" display="(b)"/>
    <hyperlink ref="E12" location="'24'!A55" display="(b)"/>
    <hyperlink ref="E18" location="'24'!A55" display="(b)"/>
    <hyperlink ref="E21" location="'24'!A55" display="(b)"/>
    <hyperlink ref="E23" location="'24'!A55" display="(b)"/>
    <hyperlink ref="E26" location="'24'!A55" display="(b)"/>
    <hyperlink ref="E28" location="'24'!A55" display="(b)"/>
    <hyperlink ref="E29" location="'24'!A55" display="(b)"/>
    <hyperlink ref="E30" location="'24'!A55" display="(b)"/>
    <hyperlink ref="E31" location="'24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transitionEntry="1">
    <pageSetUpPr fitToPage="1"/>
  </sheetPr>
  <dimension ref="A1:AT59"/>
  <sheetViews>
    <sheetView workbookViewId="0" topLeftCell="A10">
      <selection activeCell="H33" sqref="H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4" width="15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138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69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3170529</v>
      </c>
      <c r="E10" s="152" t="s">
        <v>64</v>
      </c>
      <c r="F10" s="172">
        <v>603</v>
      </c>
      <c r="G10" s="220">
        <v>500000</v>
      </c>
      <c r="H10" s="220">
        <v>328428</v>
      </c>
      <c r="I10" s="160">
        <f>SUM(D10:H10)</f>
        <v>3999560</v>
      </c>
      <c r="J10" s="194">
        <f>G10+H10</f>
        <v>828428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61399</v>
      </c>
      <c r="E11" s="85" t="s">
        <v>64</v>
      </c>
      <c r="F11" s="195" t="s">
        <v>165</v>
      </c>
      <c r="G11" s="195" t="s">
        <v>165</v>
      </c>
      <c r="H11" s="212">
        <v>17197</v>
      </c>
      <c r="I11" s="159">
        <f aca="true" t="shared" si="0" ref="I11:I16">SUM(D11:H11)</f>
        <v>78596</v>
      </c>
      <c r="J11" s="166">
        <f aca="true" t="shared" si="1" ref="J11:J13">G11+H11</f>
        <v>17197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91819</v>
      </c>
      <c r="E12" s="85" t="s">
        <v>64</v>
      </c>
      <c r="F12" s="195" t="s">
        <v>165</v>
      </c>
      <c r="G12" s="195" t="s">
        <v>165</v>
      </c>
      <c r="H12" s="212">
        <v>10612</v>
      </c>
      <c r="I12" s="159">
        <f t="shared" si="0"/>
        <v>102431</v>
      </c>
      <c r="J12" s="166">
        <f t="shared" si="1"/>
        <v>10612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595915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595915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32658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32658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137954</v>
      </c>
      <c r="E15" s="85" t="s">
        <v>63</v>
      </c>
      <c r="F15" s="195" t="s">
        <v>165</v>
      </c>
      <c r="G15" s="195" t="s">
        <v>165</v>
      </c>
      <c r="H15" s="173">
        <v>126102</v>
      </c>
      <c r="I15" s="159">
        <f t="shared" si="0"/>
        <v>264056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155126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155126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1074871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153911</v>
      </c>
      <c r="I17" s="159">
        <f>SUM(I11:I16)</f>
        <v>1228782</v>
      </c>
      <c r="J17" s="166">
        <f>SUM(J11:J16)</f>
        <v>27809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3974273</v>
      </c>
      <c r="E18" s="85" t="s">
        <v>64</v>
      </c>
      <c r="F18" s="173">
        <v>754</v>
      </c>
      <c r="G18" s="212">
        <v>-500000</v>
      </c>
      <c r="H18" s="212">
        <v>251837</v>
      </c>
      <c r="I18" s="159">
        <f>SUM(D18:H18)</f>
        <v>3726864</v>
      </c>
      <c r="J18" s="166">
        <f aca="true" t="shared" si="3" ref="J18:J21">G18+H18</f>
        <v>-248163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361243</v>
      </c>
      <c r="E19" s="85" t="s">
        <v>63</v>
      </c>
      <c r="F19" s="173">
        <v>12104</v>
      </c>
      <c r="G19" s="195" t="s">
        <v>165</v>
      </c>
      <c r="H19" s="195" t="s">
        <v>165</v>
      </c>
      <c r="I19" s="159">
        <f aca="true" t="shared" si="4" ref="I19:I21">SUM(D19:H19)</f>
        <v>373347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482116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482116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448428</v>
      </c>
      <c r="E21" s="152" t="s">
        <v>64</v>
      </c>
      <c r="F21" s="172">
        <v>37482</v>
      </c>
      <c r="G21" s="193" t="s">
        <v>165</v>
      </c>
      <c r="H21" s="193" t="s">
        <v>165</v>
      </c>
      <c r="I21" s="160">
        <f t="shared" si="4"/>
        <v>485910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5266060</v>
      </c>
      <c r="E22" s="91" t="s">
        <v>165</v>
      </c>
      <c r="F22" s="159">
        <f>SUM(F18:F21)</f>
        <v>50340</v>
      </c>
      <c r="G22" s="159">
        <f>SUM(G18:G21)</f>
        <v>-500000</v>
      </c>
      <c r="H22" s="159">
        <f>SUM(H18:H21)</f>
        <v>251837</v>
      </c>
      <c r="I22" s="159">
        <f>SUM(I18:I21)</f>
        <v>5068237</v>
      </c>
      <c r="J22" s="166">
        <f>SUM(J18:J21)</f>
        <v>-248163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3215832</v>
      </c>
      <c r="E23" s="85" t="s">
        <v>64</v>
      </c>
      <c r="F23" s="173">
        <v>610</v>
      </c>
      <c r="G23" s="195" t="s">
        <v>165</v>
      </c>
      <c r="H23" s="212">
        <v>89910</v>
      </c>
      <c r="I23" s="159">
        <f aca="true" t="shared" si="5" ref="I23:I26">SUM(D23:H23)</f>
        <v>3306352</v>
      </c>
      <c r="J23" s="166">
        <f aca="true" t="shared" si="6" ref="J23:J26">G23+H23</f>
        <v>89910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429570</v>
      </c>
      <c r="E24" s="85" t="s">
        <v>63</v>
      </c>
      <c r="F24" s="173">
        <v>1505190</v>
      </c>
      <c r="G24" s="195" t="s">
        <v>165</v>
      </c>
      <c r="H24" s="212"/>
      <c r="I24" s="159">
        <f t="shared" si="5"/>
        <v>1934760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978842</v>
      </c>
      <c r="E25" s="91" t="s">
        <v>165</v>
      </c>
      <c r="F25" s="173"/>
      <c r="G25" s="195" t="s">
        <v>165</v>
      </c>
      <c r="H25" s="195" t="s">
        <v>165</v>
      </c>
      <c r="I25" s="159">
        <f t="shared" si="5"/>
        <v>978842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477343</v>
      </c>
      <c r="E26" s="152" t="s">
        <v>64</v>
      </c>
      <c r="F26" s="174">
        <v>23787</v>
      </c>
      <c r="G26" s="193" t="s">
        <v>165</v>
      </c>
      <c r="H26" s="193" t="s">
        <v>165</v>
      </c>
      <c r="I26" s="161">
        <f t="shared" si="5"/>
        <v>501130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5101587</v>
      </c>
      <c r="E27" s="91" t="s">
        <v>165</v>
      </c>
      <c r="F27" s="159">
        <f>SUM(F23:F26)</f>
        <v>1529587</v>
      </c>
      <c r="G27" s="159">
        <f>SUM(G23:G26)</f>
        <v>0</v>
      </c>
      <c r="H27" s="159">
        <f>SUM(H23:H26)</f>
        <v>89910</v>
      </c>
      <c r="I27" s="159">
        <f>SUM(I23:I26)</f>
        <v>6721084</v>
      </c>
      <c r="J27" s="166">
        <f>SUM(J23:J26)</f>
        <v>89910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243550</v>
      </c>
      <c r="E28" s="85" t="s">
        <v>64</v>
      </c>
      <c r="F28" s="195" t="s">
        <v>165</v>
      </c>
      <c r="G28" s="195" t="s">
        <v>165</v>
      </c>
      <c r="H28" s="212">
        <v>29606</v>
      </c>
      <c r="I28" s="159">
        <f aca="true" t="shared" si="7" ref="I28">SUM(D28:H28)</f>
        <v>273156</v>
      </c>
      <c r="J28" s="166">
        <f aca="true" t="shared" si="8" ref="J28:J32">G28+H28</f>
        <v>29606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1587587</v>
      </c>
      <c r="E29" s="85" t="s">
        <v>64</v>
      </c>
      <c r="F29" s="195" t="s">
        <v>165</v>
      </c>
      <c r="G29" s="195" t="s">
        <v>165</v>
      </c>
      <c r="H29" s="212">
        <v>230605</v>
      </c>
      <c r="I29" s="159">
        <f aca="true" t="shared" si="9" ref="I29">SUM(D29:H29)</f>
        <v>1818192</v>
      </c>
      <c r="J29" s="166">
        <f t="shared" si="8"/>
        <v>230605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47528</v>
      </c>
      <c r="E30" s="112" t="s">
        <v>64</v>
      </c>
      <c r="F30" s="196" t="s">
        <v>165</v>
      </c>
      <c r="G30" s="196" t="s">
        <v>165</v>
      </c>
      <c r="H30" s="222">
        <v>4619</v>
      </c>
      <c r="I30" s="197">
        <f aca="true" t="shared" si="10" ref="I30">SUM(D30:H30)</f>
        <v>52147</v>
      </c>
      <c r="J30" s="198">
        <f t="shared" si="8"/>
        <v>4619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1146460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1146460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14464748</v>
      </c>
      <c r="E33" s="91" t="s">
        <v>165</v>
      </c>
      <c r="F33" s="159">
        <f>+F31+F30+F29+F28+F23+F26+F18+F21+F10+F11+F12</f>
        <v>63236</v>
      </c>
      <c r="G33" s="195" t="s">
        <v>165</v>
      </c>
      <c r="H33" s="212">
        <f>+H31+H30+H29+H28+H23+H26+H18+H21+H10+H11+H12</f>
        <v>962814</v>
      </c>
      <c r="I33" s="159">
        <f aca="true" t="shared" si="12" ref="I33:I37">SUM(D33:H33)</f>
        <v>15490798</v>
      </c>
      <c r="J33" s="166">
        <f>+J31+J30+J29+J28+J23+J26+J18+J21+J10+J11+J12</f>
        <v>962814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2847686</v>
      </c>
      <c r="E34" s="91" t="s">
        <v>165</v>
      </c>
      <c r="F34" s="159">
        <f>+F13+F19+F24+F20+F25+F32</f>
        <v>1617294</v>
      </c>
      <c r="G34" s="195" t="s">
        <v>165</v>
      </c>
      <c r="H34" s="195" t="s">
        <v>165</v>
      </c>
      <c r="I34" s="159">
        <f t="shared" si="12"/>
        <v>4464980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32658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32658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155126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155126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137954</v>
      </c>
      <c r="E37" s="92" t="s">
        <v>165</v>
      </c>
      <c r="F37" s="193" t="s">
        <v>165</v>
      </c>
      <c r="G37" s="193" t="s">
        <v>165</v>
      </c>
      <c r="H37" s="161">
        <f>+H15</f>
        <v>126102</v>
      </c>
      <c r="I37" s="161">
        <f t="shared" si="12"/>
        <v>264056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17638172</v>
      </c>
      <c r="E38" s="94" t="s">
        <v>165</v>
      </c>
      <c r="F38" s="176">
        <f t="shared" si="13"/>
        <v>1680530</v>
      </c>
      <c r="G38" s="176">
        <f aca="true" t="shared" si="14" ref="G38">SUM(G33:G37)</f>
        <v>0</v>
      </c>
      <c r="H38" s="176">
        <f t="shared" si="13"/>
        <v>1088916</v>
      </c>
      <c r="I38" s="176">
        <f t="shared" si="13"/>
        <v>20407618</v>
      </c>
      <c r="J38" s="201">
        <f t="shared" si="13"/>
        <v>962814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147655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609565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3" location="'25'!A54" display="(a)"/>
    <hyperlink ref="E14" location="'25'!A54" display="(a)"/>
    <hyperlink ref="E15" location="'25'!A54" display="(a)"/>
    <hyperlink ref="E16" location="'25'!A54" display="(a)"/>
    <hyperlink ref="E19" location="'25'!A54" display="(a)"/>
    <hyperlink ref="E24" location="'25'!A54" display="(a)"/>
    <hyperlink ref="E32" location="'25'!A54" display="(a)"/>
    <hyperlink ref="E10" location="'25'!A55" display="(b)"/>
    <hyperlink ref="E11" location="'25'!A55" display="(b)"/>
    <hyperlink ref="E12" location="'25'!A55" display="(b)"/>
    <hyperlink ref="E18" location="'25'!A55" display="(b)"/>
    <hyperlink ref="E21" location="'25'!A55" display="(b)"/>
    <hyperlink ref="E23" location="'25'!A55" display="(b)"/>
    <hyperlink ref="E26" location="'25'!A55" display="(b)"/>
    <hyperlink ref="E28" location="'25'!A55" display="(b)"/>
    <hyperlink ref="E29" location="'25'!A55" display="(b)"/>
    <hyperlink ref="E30" location="'25'!A55" display="(b)"/>
    <hyperlink ref="E31" location="'25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3 I27:J33 G38 I37" formula="1"/>
  </ignoredErrors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transitionEntry="1">
    <pageSetUpPr fitToPage="1"/>
  </sheetPr>
  <dimension ref="A1:AT59"/>
  <sheetViews>
    <sheetView workbookViewId="0" topLeftCell="A13">
      <selection activeCell="H33" sqref="H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139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32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184784</v>
      </c>
      <c r="E10" s="157" t="s">
        <v>64</v>
      </c>
      <c r="F10" s="172">
        <v>35</v>
      </c>
      <c r="G10" s="193" t="s">
        <v>165</v>
      </c>
      <c r="H10" s="220">
        <v>13784</v>
      </c>
      <c r="I10" s="160">
        <f>SUM(D10:H10)</f>
        <v>198603</v>
      </c>
      <c r="J10" s="194">
        <f>+G10+H10</f>
        <v>13784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21842</v>
      </c>
      <c r="E11" s="85" t="s">
        <v>64</v>
      </c>
      <c r="F11" s="195" t="s">
        <v>165</v>
      </c>
      <c r="G11" s="195" t="s">
        <v>165</v>
      </c>
      <c r="H11" s="212">
        <v>1229</v>
      </c>
      <c r="I11" s="159">
        <f aca="true" t="shared" si="0" ref="I11:I16">SUM(D11:H11)</f>
        <v>23071</v>
      </c>
      <c r="J11" s="166">
        <f aca="true" t="shared" si="1" ref="J11:J13">+G11+H11</f>
        <v>1229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32663</v>
      </c>
      <c r="E12" s="85" t="s">
        <v>64</v>
      </c>
      <c r="F12" s="195" t="s">
        <v>165</v>
      </c>
      <c r="G12" s="195" t="s">
        <v>165</v>
      </c>
      <c r="H12" s="212">
        <v>2411</v>
      </c>
      <c r="I12" s="159">
        <f t="shared" si="0"/>
        <v>35074</v>
      </c>
      <c r="J12" s="166">
        <f t="shared" si="1"/>
        <v>2411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90194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90194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2249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2249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4994</v>
      </c>
      <c r="E15" s="85" t="s">
        <v>63</v>
      </c>
      <c r="F15" s="195" t="s">
        <v>165</v>
      </c>
      <c r="G15" s="195" t="s">
        <v>165</v>
      </c>
      <c r="H15" s="173">
        <v>4565</v>
      </c>
      <c r="I15" s="159">
        <f t="shared" si="0"/>
        <v>9559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10682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10682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162624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8205</v>
      </c>
      <c r="I17" s="159">
        <f>SUM(I11:I16)</f>
        <v>170829</v>
      </c>
      <c r="J17" s="166">
        <f>SUM(J11:J16)</f>
        <v>3640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231628</v>
      </c>
      <c r="E18" s="85" t="s">
        <v>64</v>
      </c>
      <c r="F18" s="173">
        <v>44</v>
      </c>
      <c r="G18" s="195" t="s">
        <v>165</v>
      </c>
      <c r="H18" s="212">
        <v>1918</v>
      </c>
      <c r="I18" s="159">
        <f>SUM(D18:H18)</f>
        <v>233590</v>
      </c>
      <c r="J18" s="166">
        <f aca="true" t="shared" si="3" ref="J18:J21">+G18+H18</f>
        <v>1918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22705</v>
      </c>
      <c r="E19" s="85" t="s">
        <v>63</v>
      </c>
      <c r="F19" s="173">
        <v>328</v>
      </c>
      <c r="G19" s="195" t="s">
        <v>165</v>
      </c>
      <c r="H19" s="195" t="s">
        <v>165</v>
      </c>
      <c r="I19" s="159">
        <f aca="true" t="shared" si="4" ref="I19:I21">SUM(D19:H19)</f>
        <v>23033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78164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78164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56109</v>
      </c>
      <c r="E21" s="157" t="s">
        <v>64</v>
      </c>
      <c r="F21" s="172">
        <v>1448</v>
      </c>
      <c r="G21" s="193" t="s">
        <v>165</v>
      </c>
      <c r="H21" s="193" t="s">
        <v>165</v>
      </c>
      <c r="I21" s="160">
        <f t="shared" si="4"/>
        <v>57557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388606</v>
      </c>
      <c r="E22" s="91" t="s">
        <v>165</v>
      </c>
      <c r="F22" s="159">
        <f>SUM(F18:F21)</f>
        <v>1820</v>
      </c>
      <c r="G22" s="159">
        <f>SUM(G18:G21)</f>
        <v>0</v>
      </c>
      <c r="H22" s="159">
        <f>SUM(H18:H21)</f>
        <v>1918</v>
      </c>
      <c r="I22" s="159">
        <f>SUM(I18:I21)</f>
        <v>392344</v>
      </c>
      <c r="J22" s="166">
        <f>SUM(J18:J21)</f>
        <v>1918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187425</v>
      </c>
      <c r="E23" s="85" t="s">
        <v>64</v>
      </c>
      <c r="F23" s="173">
        <v>35</v>
      </c>
      <c r="G23" s="195" t="s">
        <v>165</v>
      </c>
      <c r="H23" s="212">
        <v>251</v>
      </c>
      <c r="I23" s="159">
        <f aca="true" t="shared" si="5" ref="I23:I26">SUM(D23:H23)</f>
        <v>187711</v>
      </c>
      <c r="J23" s="166">
        <f aca="true" t="shared" si="6" ref="J23:J26">+G23+H23</f>
        <v>251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30084</v>
      </c>
      <c r="E24" s="85" t="s">
        <v>63</v>
      </c>
      <c r="F24" s="173">
        <v>100083</v>
      </c>
      <c r="G24" s="195" t="s">
        <v>165</v>
      </c>
      <c r="H24" s="195" t="s">
        <v>165</v>
      </c>
      <c r="I24" s="159">
        <f t="shared" si="5"/>
        <v>130167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158697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158697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207696</v>
      </c>
      <c r="E26" s="157" t="s">
        <v>64</v>
      </c>
      <c r="F26" s="174">
        <v>-89066</v>
      </c>
      <c r="G26" s="193" t="s">
        <v>165</v>
      </c>
      <c r="H26" s="193" t="s">
        <v>165</v>
      </c>
      <c r="I26" s="161">
        <f t="shared" si="5"/>
        <v>118630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583902</v>
      </c>
      <c r="E27" s="91" t="s">
        <v>165</v>
      </c>
      <c r="F27" s="159">
        <f>SUM(F23:F26)</f>
        <v>11052</v>
      </c>
      <c r="G27" s="159">
        <f>SUM(G23:G26)</f>
        <v>0</v>
      </c>
      <c r="H27" s="159">
        <f>SUM(H23:H26)</f>
        <v>251</v>
      </c>
      <c r="I27" s="159">
        <f>SUM(I23:I26)</f>
        <v>595205</v>
      </c>
      <c r="J27" s="166">
        <f>SUM(J23:J26)</f>
        <v>251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13764</v>
      </c>
      <c r="E28" s="85" t="s">
        <v>64</v>
      </c>
      <c r="F28" s="195" t="s">
        <v>165</v>
      </c>
      <c r="G28" s="195" t="s">
        <v>165</v>
      </c>
      <c r="H28" s="212">
        <v>1582</v>
      </c>
      <c r="I28" s="159">
        <f aca="true" t="shared" si="7" ref="I28">SUM(D28:H28)</f>
        <v>15346</v>
      </c>
      <c r="J28" s="166">
        <f aca="true" t="shared" si="8" ref="J28:J32">+G28+H28</f>
        <v>1582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92527</v>
      </c>
      <c r="E29" s="85" t="s">
        <v>64</v>
      </c>
      <c r="F29" s="195" t="s">
        <v>165</v>
      </c>
      <c r="G29" s="195" t="s">
        <v>165</v>
      </c>
      <c r="H29" s="212">
        <v>9781</v>
      </c>
      <c r="I29" s="159">
        <f aca="true" t="shared" si="9" ref="I29">SUM(D29:H29)</f>
        <v>102308</v>
      </c>
      <c r="J29" s="166">
        <f t="shared" si="8"/>
        <v>9781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2770</v>
      </c>
      <c r="E30" s="112" t="s">
        <v>64</v>
      </c>
      <c r="F30" s="196" t="s">
        <v>165</v>
      </c>
      <c r="G30" s="196" t="s">
        <v>165</v>
      </c>
      <c r="H30" s="222">
        <v>411</v>
      </c>
      <c r="I30" s="197">
        <f aca="true" t="shared" si="10" ref="I30">SUM(D30:H30)</f>
        <v>3181</v>
      </c>
      <c r="J30" s="198">
        <f t="shared" si="8"/>
        <v>411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112862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112862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1144070</v>
      </c>
      <c r="E33" s="91" t="s">
        <v>165</v>
      </c>
      <c r="F33" s="159">
        <f>+F31+F30+F29+F28+F23+F26+F18+F21+F10+F11+F12</f>
        <v>-87504</v>
      </c>
      <c r="G33" s="195" t="s">
        <v>165</v>
      </c>
      <c r="H33" s="212">
        <f>+H31+H30+H29+H28+H23+H26+H18+H21+H10+H11+H12</f>
        <v>31367</v>
      </c>
      <c r="I33" s="159">
        <f aca="true" t="shared" si="12" ref="I33:I37">SUM(D33:H33)</f>
        <v>1087933</v>
      </c>
      <c r="J33" s="166">
        <f>+J31+J30+J29+J28+J23+J26+J18+J21+J10+J11+J12</f>
        <v>31367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379844</v>
      </c>
      <c r="E34" s="91" t="s">
        <v>165</v>
      </c>
      <c r="F34" s="159">
        <f>+F13+F19+F24+F20+F25+F32</f>
        <v>200411</v>
      </c>
      <c r="G34" s="195" t="s">
        <v>165</v>
      </c>
      <c r="H34" s="195" t="s">
        <v>165</v>
      </c>
      <c r="I34" s="159">
        <f t="shared" si="12"/>
        <v>580255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2249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2249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10682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10682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4994</v>
      </c>
      <c r="E37" s="92" t="s">
        <v>165</v>
      </c>
      <c r="F37" s="193" t="s">
        <v>165</v>
      </c>
      <c r="G37" s="193" t="s">
        <v>165</v>
      </c>
      <c r="H37" s="161">
        <f>+H15</f>
        <v>4565</v>
      </c>
      <c r="I37" s="161">
        <f t="shared" si="12"/>
        <v>9559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1541839</v>
      </c>
      <c r="E38" s="94" t="s">
        <v>165</v>
      </c>
      <c r="F38" s="176">
        <f t="shared" si="13"/>
        <v>112907</v>
      </c>
      <c r="G38" s="176">
        <f aca="true" t="shared" si="14" ref="G38">SUM(G33:G37)</f>
        <v>0</v>
      </c>
      <c r="H38" s="176">
        <f t="shared" si="13"/>
        <v>35932</v>
      </c>
      <c r="I38" s="176">
        <f t="shared" si="13"/>
        <v>1690678</v>
      </c>
      <c r="J38" s="201">
        <f t="shared" si="13"/>
        <v>31367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14536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35527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6'!A55" display="(b)"/>
    <hyperlink ref="E13" location="'26'!A54" display="(a)"/>
    <hyperlink ref="E14" location="'26'!A54" display="(a)"/>
    <hyperlink ref="E15" location="'26'!A54" display="(a)"/>
    <hyperlink ref="E16" location="'26'!A54" display="(a)"/>
    <hyperlink ref="E19" location="'26'!A54" display="(a)"/>
    <hyperlink ref="E24" location="'26'!A54" display="(a)"/>
    <hyperlink ref="E32" location="'26'!A54" display="(a)"/>
    <hyperlink ref="E11" location="'26'!A55" display="(b)"/>
    <hyperlink ref="E12" location="'26'!A55" display="(b)"/>
    <hyperlink ref="E18" location="'26'!A55" display="(b)"/>
    <hyperlink ref="E21" location="'26'!A55" display="(b)"/>
    <hyperlink ref="E23" location="'26'!A55" display="(b)"/>
    <hyperlink ref="E26" location="'26'!A55" display="(b)"/>
    <hyperlink ref="E28" location="'26'!A55" display="(b)"/>
    <hyperlink ref="E29" location="'26'!A55" display="(b)"/>
    <hyperlink ref="E30" location="'26'!A55" display="(b)"/>
    <hyperlink ref="E31" location="'26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8:I19 D17:H17" formulaRange="1"/>
    <ignoredError sqref="I17" formula="1" formulaRange="1"/>
    <ignoredError sqref="I22:K24 I27:J27 I33:I37 G38" formula="1"/>
  </ignoredErrors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88671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140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60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436944</v>
      </c>
      <c r="E10" s="157" t="s">
        <v>64</v>
      </c>
      <c r="F10" s="172">
        <v>83</v>
      </c>
      <c r="G10" s="220">
        <v>549326</v>
      </c>
      <c r="H10" s="220">
        <v>37470</v>
      </c>
      <c r="I10" s="160">
        <f>SUM(D10:H10)</f>
        <v>1023823</v>
      </c>
      <c r="J10" s="194">
        <f>+G10+H10</f>
        <v>586796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28365</v>
      </c>
      <c r="E11" s="85" t="s">
        <v>64</v>
      </c>
      <c r="F11" s="195" t="s">
        <v>165</v>
      </c>
      <c r="G11" s="212">
        <v>35644</v>
      </c>
      <c r="H11" s="212">
        <v>4280</v>
      </c>
      <c r="I11" s="159">
        <f aca="true" t="shared" si="0" ref="I11:I16">SUM(D11:H11)</f>
        <v>68289</v>
      </c>
      <c r="J11" s="166">
        <f aca="true" t="shared" si="1" ref="J11:J13">+G11+H11</f>
        <v>39924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42418</v>
      </c>
      <c r="E12" s="85" t="s">
        <v>64</v>
      </c>
      <c r="F12" s="195" t="s">
        <v>165</v>
      </c>
      <c r="G12" s="212"/>
      <c r="H12" s="212">
        <v>2641</v>
      </c>
      <c r="I12" s="159">
        <f t="shared" si="0"/>
        <v>45059</v>
      </c>
      <c r="J12" s="166">
        <f t="shared" si="1"/>
        <v>2641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173583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173583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7263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7263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15315</v>
      </c>
      <c r="E15" s="85" t="s">
        <v>63</v>
      </c>
      <c r="F15" s="195" t="s">
        <v>165</v>
      </c>
      <c r="G15" s="195" t="s">
        <v>165</v>
      </c>
      <c r="H15" s="173">
        <v>13999</v>
      </c>
      <c r="I15" s="159">
        <f t="shared" si="0"/>
        <v>29314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34500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34500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301444</v>
      </c>
      <c r="E17" s="91" t="s">
        <v>165</v>
      </c>
      <c r="F17" s="159">
        <f>SUM(F11:F16)</f>
        <v>0</v>
      </c>
      <c r="G17" s="159">
        <f>SUM(G11:G16)</f>
        <v>35644</v>
      </c>
      <c r="H17" s="159">
        <f>SUM(H11:H16)</f>
        <v>20920</v>
      </c>
      <c r="I17" s="159">
        <f>SUM(I11:I16)</f>
        <v>358008</v>
      </c>
      <c r="J17" s="166">
        <f>SUM(J11:J16)</f>
        <v>42565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547712</v>
      </c>
      <c r="E18" s="85" t="s">
        <v>64</v>
      </c>
      <c r="F18" s="173">
        <v>104</v>
      </c>
      <c r="G18" s="212">
        <v>-541234</v>
      </c>
      <c r="H18" s="212">
        <v>6050</v>
      </c>
      <c r="I18" s="159">
        <f>SUM(D18:H18)</f>
        <v>12632</v>
      </c>
      <c r="J18" s="166">
        <f aca="true" t="shared" si="3" ref="J18:J21">+G18+H18</f>
        <v>-535184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48175</v>
      </c>
      <c r="E19" s="85" t="s">
        <v>63</v>
      </c>
      <c r="F19" s="173">
        <v>-129</v>
      </c>
      <c r="G19" s="195" t="s">
        <v>165</v>
      </c>
      <c r="H19" s="195" t="s">
        <v>165</v>
      </c>
      <c r="I19" s="159">
        <f aca="true" t="shared" si="4" ref="I19:I21">SUM(D19:H19)</f>
        <v>48046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93543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93543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27801</v>
      </c>
      <c r="E21" s="157" t="s">
        <v>64</v>
      </c>
      <c r="F21" s="172">
        <v>7079</v>
      </c>
      <c r="G21" s="193" t="s">
        <v>165</v>
      </c>
      <c r="H21" s="193" t="s">
        <v>165</v>
      </c>
      <c r="I21" s="160">
        <f t="shared" si="4"/>
        <v>34880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717231</v>
      </c>
      <c r="E22" s="91" t="s">
        <v>165</v>
      </c>
      <c r="F22" s="159">
        <f>SUM(F18:F21)</f>
        <v>7054</v>
      </c>
      <c r="G22" s="159">
        <f>SUM(G18:G21)</f>
        <v>-541234</v>
      </c>
      <c r="H22" s="159">
        <f>SUM(H18:H21)</f>
        <v>6050</v>
      </c>
      <c r="I22" s="159">
        <f>SUM(I18:I21)</f>
        <v>189101</v>
      </c>
      <c r="J22" s="166">
        <f>SUM(J18:J21)</f>
        <v>-535184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443188</v>
      </c>
      <c r="E23" s="85" t="s">
        <v>64</v>
      </c>
      <c r="F23" s="173">
        <v>84</v>
      </c>
      <c r="G23" s="212">
        <v>-43736</v>
      </c>
      <c r="H23" s="212">
        <v>2175</v>
      </c>
      <c r="I23" s="159">
        <f aca="true" t="shared" si="5" ref="I23:I26">SUM(D23:H23)</f>
        <v>401711</v>
      </c>
      <c r="J23" s="166">
        <f aca="true" t="shared" si="6" ref="J23:J26">+G23+H23</f>
        <v>-41561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54280</v>
      </c>
      <c r="E24" s="85" t="s">
        <v>63</v>
      </c>
      <c r="F24" s="173">
        <v>154602</v>
      </c>
      <c r="G24" s="195" t="s">
        <v>165</v>
      </c>
      <c r="H24" s="195" t="s">
        <v>165</v>
      </c>
      <c r="I24" s="159">
        <f t="shared" si="5"/>
        <v>208882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189921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189921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130018</v>
      </c>
      <c r="E26" s="157" t="s">
        <v>64</v>
      </c>
      <c r="F26" s="174">
        <v>12054</v>
      </c>
      <c r="G26" s="193" t="s">
        <v>165</v>
      </c>
      <c r="H26" s="193" t="s">
        <v>165</v>
      </c>
      <c r="I26" s="161">
        <f t="shared" si="5"/>
        <v>142072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817407</v>
      </c>
      <c r="E27" s="91" t="s">
        <v>165</v>
      </c>
      <c r="F27" s="159">
        <f>SUM(F23:F26)</f>
        <v>166740</v>
      </c>
      <c r="G27" s="159">
        <f>SUM(G23:G26)</f>
        <v>-43736</v>
      </c>
      <c r="H27" s="159">
        <f>SUM(H23:H26)</f>
        <v>2175</v>
      </c>
      <c r="I27" s="159">
        <f>SUM(I23:I26)</f>
        <v>942586</v>
      </c>
      <c r="J27" s="166">
        <f>SUM(J23:J26)</f>
        <v>-41561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31445</v>
      </c>
      <c r="E28" s="85" t="s">
        <v>64</v>
      </c>
      <c r="F28" s="195" t="s">
        <v>165</v>
      </c>
      <c r="G28" s="195" t="s">
        <v>165</v>
      </c>
      <c r="H28" s="212">
        <v>3613</v>
      </c>
      <c r="I28" s="159">
        <f aca="true" t="shared" si="7" ref="I28">SUM(D28:H28)</f>
        <v>35058</v>
      </c>
      <c r="J28" s="166">
        <f aca="true" t="shared" si="8" ref="J28:J32">+G28+H28</f>
        <v>3613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218792</v>
      </c>
      <c r="E29" s="85" t="s">
        <v>64</v>
      </c>
      <c r="F29" s="195" t="s">
        <v>165</v>
      </c>
      <c r="G29" s="195" t="s">
        <v>165</v>
      </c>
      <c r="H29" s="212">
        <v>19249</v>
      </c>
      <c r="I29" s="159">
        <f aca="true" t="shared" si="9" ref="I29">SUM(D29:H29)</f>
        <v>238041</v>
      </c>
      <c r="J29" s="166">
        <f t="shared" si="8"/>
        <v>19249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6550</v>
      </c>
      <c r="E30" s="112" t="s">
        <v>64</v>
      </c>
      <c r="F30" s="196" t="s">
        <v>165</v>
      </c>
      <c r="G30" s="196" t="s">
        <v>165</v>
      </c>
      <c r="H30" s="222">
        <v>637</v>
      </c>
      <c r="I30" s="197">
        <f aca="true" t="shared" si="10" ref="I30">SUM(D30:H30)</f>
        <v>7187</v>
      </c>
      <c r="J30" s="198">
        <f t="shared" si="8"/>
        <v>637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243797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243797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2157030</v>
      </c>
      <c r="E33" s="91" t="s">
        <v>165</v>
      </c>
      <c r="F33" s="159">
        <f>+F31+F30+F29+F28+F23+F26+F18+F21+F10+F11+F12</f>
        <v>19404</v>
      </c>
      <c r="G33" s="195" t="s">
        <v>165</v>
      </c>
      <c r="H33" s="212">
        <f>+H31+H30+H29+H28+H23+H26+H18+H21+H10+H11+H12</f>
        <v>76115</v>
      </c>
      <c r="I33" s="159">
        <f aca="true" t="shared" si="12" ref="I33:I37">SUM(D33:H33)</f>
        <v>2252549</v>
      </c>
      <c r="J33" s="166">
        <f>+J31+J30+J29+J28+J23+J26+J18+J21+J10+J11+J12</f>
        <v>76115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559502</v>
      </c>
      <c r="E34" s="91" t="s">
        <v>165</v>
      </c>
      <c r="F34" s="159">
        <f>+F13+F19+F24+F20+F25+F32</f>
        <v>254473</v>
      </c>
      <c r="G34" s="195" t="s">
        <v>165</v>
      </c>
      <c r="H34" s="195" t="s">
        <v>165</v>
      </c>
      <c r="I34" s="159">
        <f t="shared" si="12"/>
        <v>813975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7263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7263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34500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34500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15315</v>
      </c>
      <c r="E37" s="92" t="s">
        <v>165</v>
      </c>
      <c r="F37" s="193" t="s">
        <v>165</v>
      </c>
      <c r="G37" s="193" t="s">
        <v>165</v>
      </c>
      <c r="H37" s="220">
        <f>+H15</f>
        <v>13999</v>
      </c>
      <c r="I37" s="161">
        <f t="shared" si="12"/>
        <v>29314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2773610</v>
      </c>
      <c r="E38" s="94" t="s">
        <v>165</v>
      </c>
      <c r="F38" s="176">
        <f t="shared" si="13"/>
        <v>273877</v>
      </c>
      <c r="G38" s="176">
        <f aca="true" t="shared" si="14" ref="G38">SUM(G33:G37)</f>
        <v>0</v>
      </c>
      <c r="H38" s="176">
        <f t="shared" si="13"/>
        <v>90114</v>
      </c>
      <c r="I38" s="176">
        <f t="shared" si="13"/>
        <v>3137601</v>
      </c>
      <c r="J38" s="201">
        <f t="shared" si="13"/>
        <v>76115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31399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84007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7'!A55" display="(b)"/>
    <hyperlink ref="E13" location="'27'!A54" display="(a)"/>
    <hyperlink ref="E14" location="'27'!A54" display="(a)"/>
    <hyperlink ref="E15" location="'27'!A54" display="(a)"/>
    <hyperlink ref="E16" location="'27'!A54" display="(a)"/>
    <hyperlink ref="E19" location="'27'!A54" display="(a)"/>
    <hyperlink ref="E24" location="'27'!A54" display="(a)"/>
    <hyperlink ref="E32" location="'27'!A54" display="(a)"/>
    <hyperlink ref="E11" location="'27'!A55" display="(b)"/>
    <hyperlink ref="E12" location="'27'!A55" display="(b)"/>
    <hyperlink ref="E18" location="'27'!A55" display="(b)"/>
    <hyperlink ref="E21" location="'27'!A55" display="(b)"/>
    <hyperlink ref="E23" location="'27'!A55" display="(b)"/>
    <hyperlink ref="E26" location="'27'!A55" display="(b)"/>
    <hyperlink ref="E28" location="'27'!A55" display="(b)"/>
    <hyperlink ref="E29" location="'27'!A55" display="(b)"/>
    <hyperlink ref="E30" location="'27'!A55" display="(b)"/>
    <hyperlink ref="E31" location="'27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:I38 G38" formula="1"/>
  </ignoredErrors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141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73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483255</v>
      </c>
      <c r="E10" s="157" t="s">
        <v>64</v>
      </c>
      <c r="F10" s="172">
        <v>92</v>
      </c>
      <c r="G10" s="220">
        <v>200000</v>
      </c>
      <c r="H10" s="220">
        <v>25056</v>
      </c>
      <c r="I10" s="160">
        <f>SUM(D10:H10)</f>
        <v>708403</v>
      </c>
      <c r="J10" s="194">
        <f>+G10+H10</f>
        <v>225056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47499</v>
      </c>
      <c r="E11" s="85" t="s">
        <v>64</v>
      </c>
      <c r="F11" s="195" t="s">
        <v>165</v>
      </c>
      <c r="G11" s="195" t="s">
        <v>165</v>
      </c>
      <c r="H11" s="212">
        <v>4067</v>
      </c>
      <c r="I11" s="159">
        <f aca="true" t="shared" si="0" ref="I11:I16">SUM(D11:H11)</f>
        <v>51566</v>
      </c>
      <c r="J11" s="166">
        <f aca="true" t="shared" si="1" ref="J11:J12">+G11+H11</f>
        <v>4067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71031</v>
      </c>
      <c r="E12" s="85" t="s">
        <v>64</v>
      </c>
      <c r="F12" s="195" t="s">
        <v>165</v>
      </c>
      <c r="G12" s="195" t="s">
        <v>165</v>
      </c>
      <c r="H12" s="212">
        <v>2510</v>
      </c>
      <c r="I12" s="159">
        <f t="shared" si="0"/>
        <v>73541</v>
      </c>
      <c r="J12" s="166">
        <f t="shared" si="1"/>
        <v>2510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229157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229157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7430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7430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15814</v>
      </c>
      <c r="E15" s="85" t="s">
        <v>63</v>
      </c>
      <c r="F15" s="195" t="s">
        <v>165</v>
      </c>
      <c r="G15" s="195" t="s">
        <v>165</v>
      </c>
      <c r="H15" s="173">
        <v>14455</v>
      </c>
      <c r="I15" s="159">
        <f t="shared" si="0"/>
        <v>30269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35294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35294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406225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21032</v>
      </c>
      <c r="I17" s="159">
        <f>SUM(I11:I16)</f>
        <v>427257</v>
      </c>
      <c r="J17" s="166">
        <f>SUM(J11:J16)</f>
        <v>6577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605763</v>
      </c>
      <c r="E18" s="85" t="s">
        <v>64</v>
      </c>
      <c r="F18" s="173">
        <v>115</v>
      </c>
      <c r="G18" s="212">
        <v>-180000</v>
      </c>
      <c r="H18" s="212">
        <v>5015</v>
      </c>
      <c r="I18" s="159">
        <f>SUM(D18:H18)</f>
        <v>430893</v>
      </c>
      <c r="J18" s="166">
        <f aca="true" t="shared" si="3" ref="J18:J21">+G18+H18</f>
        <v>-174985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53537</v>
      </c>
      <c r="E19" s="85" t="s">
        <v>63</v>
      </c>
      <c r="F19" s="173">
        <v>143</v>
      </c>
      <c r="G19" s="195" t="s">
        <v>165</v>
      </c>
      <c r="H19" s="195" t="s">
        <v>165</v>
      </c>
      <c r="I19" s="159">
        <f aca="true" t="shared" si="4" ref="I19:I21">SUM(D19:H19)</f>
        <v>53680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100686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100686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10444</v>
      </c>
      <c r="E21" s="157" t="s">
        <v>64</v>
      </c>
      <c r="F21" s="172">
        <v>35480</v>
      </c>
      <c r="G21" s="193" t="s">
        <v>165</v>
      </c>
      <c r="H21" s="193" t="s">
        <v>165</v>
      </c>
      <c r="I21" s="160">
        <f t="shared" si="4"/>
        <v>45924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770430</v>
      </c>
      <c r="E22" s="91" t="s">
        <v>165</v>
      </c>
      <c r="F22" s="159">
        <f>SUM(F18:F21)</f>
        <v>35738</v>
      </c>
      <c r="G22" s="159">
        <f>SUM(G18:G21)</f>
        <v>-180000</v>
      </c>
      <c r="H22" s="159">
        <f>SUM(H18:H21)</f>
        <v>5015</v>
      </c>
      <c r="I22" s="159">
        <f>SUM(I18:I21)</f>
        <v>631183</v>
      </c>
      <c r="J22" s="166">
        <f>SUM(J18:J21)</f>
        <v>-174985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490160</v>
      </c>
      <c r="E23" s="85" t="s">
        <v>64</v>
      </c>
      <c r="F23" s="173">
        <v>94</v>
      </c>
      <c r="G23" s="212">
        <v>-20000</v>
      </c>
      <c r="H23" s="212">
        <v>657</v>
      </c>
      <c r="I23" s="159">
        <f aca="true" t="shared" si="5" ref="I23:I26">SUM(D23:H23)</f>
        <v>470911</v>
      </c>
      <c r="J23" s="166">
        <f aca="true" t="shared" si="6" ref="J23:J26">+G23+H23</f>
        <v>-19343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60815</v>
      </c>
      <c r="E24" s="85" t="s">
        <v>63</v>
      </c>
      <c r="F24" s="173">
        <v>179384</v>
      </c>
      <c r="G24" s="195" t="s">
        <v>165</v>
      </c>
      <c r="H24" s="195" t="s">
        <v>165</v>
      </c>
      <c r="I24" s="159">
        <f t="shared" si="5"/>
        <v>240199</v>
      </c>
      <c r="J24" s="166">
        <f t="shared" si="6"/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204424</v>
      </c>
      <c r="E25" s="41"/>
      <c r="F25" s="195" t="s">
        <v>165</v>
      </c>
      <c r="G25" s="195" t="s">
        <v>165</v>
      </c>
      <c r="H25" s="195" t="s">
        <v>165</v>
      </c>
      <c r="I25" s="159">
        <f t="shared" si="5"/>
        <v>204424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214422</v>
      </c>
      <c r="E26" s="157" t="s">
        <v>64</v>
      </c>
      <c r="F26" s="174">
        <v>-22048</v>
      </c>
      <c r="G26" s="193" t="s">
        <v>165</v>
      </c>
      <c r="H26" s="193" t="s">
        <v>165</v>
      </c>
      <c r="I26" s="161">
        <f t="shared" si="5"/>
        <v>192374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969821</v>
      </c>
      <c r="E27" s="91" t="s">
        <v>165</v>
      </c>
      <c r="F27" s="159">
        <f>SUM(F23:F26)</f>
        <v>157430</v>
      </c>
      <c r="G27" s="159">
        <f>SUM(G23:G26)</f>
        <v>-20000</v>
      </c>
      <c r="H27" s="159">
        <f>SUM(H23:H26)</f>
        <v>657</v>
      </c>
      <c r="I27" s="159">
        <f>SUM(I23:I26)</f>
        <v>1107908</v>
      </c>
      <c r="J27" s="166">
        <f>SUM(J23:J26)</f>
        <v>-19343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35166</v>
      </c>
      <c r="E28" s="85" t="s">
        <v>64</v>
      </c>
      <c r="F28" s="195" t="s">
        <v>165</v>
      </c>
      <c r="G28" s="195" t="s">
        <v>165</v>
      </c>
      <c r="H28" s="212">
        <v>4041</v>
      </c>
      <c r="I28" s="159">
        <f aca="true" t="shared" si="7" ref="I28">SUM(D28:H28)</f>
        <v>39207</v>
      </c>
      <c r="J28" s="166">
        <f aca="true" t="shared" si="8" ref="J28:J32">+G28+H28</f>
        <v>4041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241982</v>
      </c>
      <c r="E29" s="85" t="s">
        <v>64</v>
      </c>
      <c r="F29" s="195" t="s">
        <v>165</v>
      </c>
      <c r="G29" s="195" t="s">
        <v>165</v>
      </c>
      <c r="H29" s="212">
        <v>21289</v>
      </c>
      <c r="I29" s="159">
        <f aca="true" t="shared" si="9" ref="I29">SUM(D29:H29)</f>
        <v>263271</v>
      </c>
      <c r="J29" s="166">
        <f t="shared" si="8"/>
        <v>21289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7244</v>
      </c>
      <c r="E30" s="112" t="s">
        <v>64</v>
      </c>
      <c r="F30" s="196" t="s">
        <v>165</v>
      </c>
      <c r="G30" s="196" t="s">
        <v>165</v>
      </c>
      <c r="H30" s="222">
        <v>704</v>
      </c>
      <c r="I30" s="197">
        <f aca="true" t="shared" si="10" ref="I30">SUM(D30:H30)</f>
        <v>7948</v>
      </c>
      <c r="J30" s="198">
        <f t="shared" si="8"/>
        <v>704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242928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242928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219"/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2449894</v>
      </c>
      <c r="E33" s="91" t="s">
        <v>165</v>
      </c>
      <c r="F33" s="159">
        <f>+F31+F30+F29+F28+F23+F26+F18+F21+F10+F11+F12</f>
        <v>13733</v>
      </c>
      <c r="G33" s="195" t="s">
        <v>165</v>
      </c>
      <c r="H33" s="212">
        <f>+H31+H30+H29+H28+H23+H26+H18+H21+H10+H11+H12</f>
        <v>63339</v>
      </c>
      <c r="I33" s="159">
        <f aca="true" t="shared" si="12" ref="I33:I37">SUM(D33:H33)</f>
        <v>2526966</v>
      </c>
      <c r="J33" s="166">
        <f>+J31+J30+J29+J28+J23+J26+J18+J21+J10+J11+J12</f>
        <v>63339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648619</v>
      </c>
      <c r="E34" s="91" t="s">
        <v>165</v>
      </c>
      <c r="F34" s="159">
        <f>+F13+F19+F24+F20+F25+F32</f>
        <v>279527</v>
      </c>
      <c r="G34" s="195" t="s">
        <v>165</v>
      </c>
      <c r="H34" s="195" t="s">
        <v>165</v>
      </c>
      <c r="I34" s="159">
        <f t="shared" si="12"/>
        <v>928146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7430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7430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35294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35294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15814</v>
      </c>
      <c r="E37" s="92" t="s">
        <v>165</v>
      </c>
      <c r="F37" s="193" t="s">
        <v>165</v>
      </c>
      <c r="G37" s="193" t="s">
        <v>165</v>
      </c>
      <c r="H37" s="161">
        <f>+H15</f>
        <v>14455</v>
      </c>
      <c r="I37" s="161">
        <f t="shared" si="12"/>
        <v>30269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3157051</v>
      </c>
      <c r="E38" s="94" t="s">
        <v>165</v>
      </c>
      <c r="F38" s="176">
        <f t="shared" si="13"/>
        <v>293260</v>
      </c>
      <c r="G38" s="176">
        <f aca="true" t="shared" si="14" ref="G38">SUM(G33:G37)</f>
        <v>0</v>
      </c>
      <c r="H38" s="176">
        <f t="shared" si="13"/>
        <v>77794</v>
      </c>
      <c r="I38" s="176">
        <f t="shared" si="13"/>
        <v>3528105</v>
      </c>
      <c r="J38" s="201">
        <f t="shared" si="13"/>
        <v>63339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31287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92911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8'!A55" display="(b)"/>
    <hyperlink ref="E13" location="'28'!A54" display="(a)"/>
    <hyperlink ref="E14" location="'28'!A54" display="(a)"/>
    <hyperlink ref="E15" location="'28'!A54" display="(a)"/>
    <hyperlink ref="E16" location="'28'!A54" display="(a)"/>
    <hyperlink ref="E19" location="'28'!A54" display="(a)"/>
    <hyperlink ref="E24" location="'28'!A54" display="(a)"/>
    <hyperlink ref="E32" location="'28'!A54" display="(a)"/>
    <hyperlink ref="E11" location="'28'!A55" display="(b)"/>
    <hyperlink ref="E12" location="'28'!A55" display="(b)"/>
    <hyperlink ref="E18" location="'28'!A55" display="(b)"/>
    <hyperlink ref="E21" location="'28'!A55" display="(b)"/>
    <hyperlink ref="E23" location="'28'!A55" display="(b)"/>
    <hyperlink ref="E26" location="'28'!A55" display="(b)"/>
    <hyperlink ref="E28" location="'28'!A55" display="(b)"/>
    <hyperlink ref="E29" location="'28'!A55" display="(b)"/>
    <hyperlink ref="E30" location="'28'!A55" display="(b)"/>
    <hyperlink ref="E31" location="'28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8:I18 D17:H17" formulaRange="1"/>
    <ignoredError sqref="I17" formula="1" formulaRange="1"/>
    <ignoredError sqref="I22:J22 I27:J27 I33:I37 G38" 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AT58"/>
  <sheetViews>
    <sheetView workbookViewId="0" topLeftCell="A20">
      <selection activeCell="F33" sqref="F33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115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54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320229</v>
      </c>
      <c r="E10" s="149" t="s">
        <v>64</v>
      </c>
      <c r="F10" s="172">
        <v>61</v>
      </c>
      <c r="G10" s="193">
        <v>0</v>
      </c>
      <c r="H10" s="220">
        <v>33936</v>
      </c>
      <c r="I10" s="160">
        <f>SUM(D10:H10)</f>
        <v>354226</v>
      </c>
      <c r="J10" s="194">
        <f>+Table3[[#This Row],[Transfers]]+Table3[[#This Row],[One-Time Only]]</f>
        <v>33936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29838</v>
      </c>
      <c r="E11" s="85" t="s">
        <v>64</v>
      </c>
      <c r="F11" s="195" t="s">
        <v>165</v>
      </c>
      <c r="G11" s="195">
        <v>0</v>
      </c>
      <c r="H11" s="173">
        <v>4549</v>
      </c>
      <c r="I11" s="159">
        <f aca="true" t="shared" si="0" ref="I11:I16">SUM(D11:H11)</f>
        <v>34387</v>
      </c>
      <c r="J11" s="166">
        <f>+Table3[[#This Row],[Transfers]]+Table3[[#This Row],[One-Time Only]]</f>
        <v>4549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44620</v>
      </c>
      <c r="E12" s="85" t="s">
        <v>64</v>
      </c>
      <c r="F12" s="195" t="s">
        <v>165</v>
      </c>
      <c r="G12" s="195"/>
      <c r="H12" s="173">
        <v>2807</v>
      </c>
      <c r="I12" s="159">
        <f t="shared" si="0"/>
        <v>47427</v>
      </c>
      <c r="J12" s="166">
        <f>+Table3[[#This Row],[Transfers]]+Table3[[#This Row],[One-Time Only]]</f>
        <v>2807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192415</v>
      </c>
      <c r="E13" s="85" t="s">
        <v>63</v>
      </c>
      <c r="F13" s="195" t="s">
        <v>165</v>
      </c>
      <c r="G13" s="195"/>
      <c r="H13" s="173"/>
      <c r="I13" s="159">
        <f t="shared" si="0"/>
        <v>192415</v>
      </c>
      <c r="J13" s="166">
        <f>+Table3[[#This Row],[Transfers]]+Table3[[#This Row],[One-Time Only]]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8395</v>
      </c>
      <c r="E14" s="85" t="s">
        <v>63</v>
      </c>
      <c r="F14" s="195" t="s">
        <v>165</v>
      </c>
      <c r="G14" s="195"/>
      <c r="H14" s="173"/>
      <c r="I14" s="159">
        <f t="shared" si="0"/>
        <v>8395</v>
      </c>
      <c r="J14" s="166">
        <f>+Table3[[#This Row],[Transfers]]+Table3[[#This Row],[One-Time Only]]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12259</v>
      </c>
      <c r="E15" s="85" t="s">
        <v>63</v>
      </c>
      <c r="F15" s="195" t="s">
        <v>165</v>
      </c>
      <c r="G15" s="195"/>
      <c r="H15" s="173">
        <v>11206</v>
      </c>
      <c r="I15" s="159">
        <f t="shared" si="0"/>
        <v>23465</v>
      </c>
      <c r="J15" s="166"/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39878</v>
      </c>
      <c r="E16" s="87" t="s">
        <v>63</v>
      </c>
      <c r="F16" s="193" t="s">
        <v>165</v>
      </c>
      <c r="G16" s="193"/>
      <c r="H16" s="193"/>
      <c r="I16" s="161">
        <f t="shared" si="0"/>
        <v>39878</v>
      </c>
      <c r="J16" s="167">
        <f aca="true" t="shared" si="1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327405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18562</v>
      </c>
      <c r="I17" s="159">
        <f>SUM(I11:I16)</f>
        <v>345967</v>
      </c>
      <c r="J17" s="166">
        <f>+Table3[[#This Row],[Transfers]]+Table3[[#This Row],[One-Time Only]]</f>
        <v>18562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401408</v>
      </c>
      <c r="E18" s="85" t="s">
        <v>64</v>
      </c>
      <c r="F18" s="173">
        <v>77</v>
      </c>
      <c r="G18" s="195">
        <v>0</v>
      </c>
      <c r="H18" s="173">
        <v>27366</v>
      </c>
      <c r="I18" s="159">
        <f>SUM(D18:H18)</f>
        <v>428851</v>
      </c>
      <c r="J18" s="166">
        <f>+Table3[[#This Row],[Transfers]]+Table3[[#This Row],[One-Time Only]]</f>
        <v>27366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72115</v>
      </c>
      <c r="E19" s="85" t="s">
        <v>63</v>
      </c>
      <c r="F19" s="173">
        <v>-27519</v>
      </c>
      <c r="G19" s="195"/>
      <c r="H19" s="173"/>
      <c r="I19" s="159">
        <f aca="true" t="shared" si="2" ref="I19:I21">SUM(D19:H19)</f>
        <v>44596</v>
      </c>
      <c r="J19" s="166">
        <f>+Table3[[#This Row],[Transfers]]+Table3[[#This Row],[One-Time Only]]</f>
        <v>0</v>
      </c>
      <c r="L19" s="14"/>
      <c r="M19" s="17"/>
    </row>
    <row r="20" spans="1:13" ht="18.75">
      <c r="A20" s="7" t="s">
        <v>76</v>
      </c>
      <c r="B20" s="29" t="s">
        <v>107</v>
      </c>
      <c r="C20" s="62" t="s">
        <v>49</v>
      </c>
      <c r="D20" s="173">
        <v>133708</v>
      </c>
      <c r="E20" s="41"/>
      <c r="F20" s="195" t="s">
        <v>165</v>
      </c>
      <c r="G20" s="195"/>
      <c r="H20" s="173"/>
      <c r="I20" s="159">
        <f t="shared" si="2"/>
        <v>133708</v>
      </c>
      <c r="J20" s="166">
        <f aca="true" t="shared" si="3" ref="J20">+F20+G20+H20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60030</v>
      </c>
      <c r="E21" s="87" t="s">
        <v>64</v>
      </c>
      <c r="F21" s="172">
        <v>5904</v>
      </c>
      <c r="G21" s="193"/>
      <c r="H21" s="193"/>
      <c r="I21" s="160">
        <f t="shared" si="2"/>
        <v>65934</v>
      </c>
      <c r="J21" s="194">
        <f>+Table3[[#This Row],[Transfers]]+Table3[[#This Row],[One-Time Only]]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667261</v>
      </c>
      <c r="E22" s="91" t="s">
        <v>165</v>
      </c>
      <c r="F22" s="159">
        <f>SUM(F18:F21)</f>
        <v>-21538</v>
      </c>
      <c r="G22" s="159">
        <f>SUM(G18:G21)</f>
        <v>0</v>
      </c>
      <c r="H22" s="159">
        <f>SUM(H18:H21)</f>
        <v>27366</v>
      </c>
      <c r="I22" s="159">
        <f>SUM(I18:I21)</f>
        <v>673089</v>
      </c>
      <c r="J22" s="166">
        <f>SUM(J18:J21)</f>
        <v>27366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324805</v>
      </c>
      <c r="E23" s="85" t="s">
        <v>64</v>
      </c>
      <c r="F23" s="173">
        <v>61</v>
      </c>
      <c r="G23" s="195">
        <v>0</v>
      </c>
      <c r="H23" s="173">
        <v>435</v>
      </c>
      <c r="I23" s="159">
        <f aca="true" t="shared" si="4" ref="I23:I26">SUM(D23:H23)</f>
        <v>325301</v>
      </c>
      <c r="J23" s="166">
        <f>+Table3[[#This Row],[Transfers]]+Table3[[#This Row],[One-Time Only]]</f>
        <v>435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152327</v>
      </c>
      <c r="E24" s="85" t="s">
        <v>63</v>
      </c>
      <c r="F24" s="173">
        <v>175749</v>
      </c>
      <c r="G24" s="195" t="s">
        <v>165</v>
      </c>
      <c r="H24" s="195" t="s">
        <v>165</v>
      </c>
      <c r="I24" s="159">
        <f t="shared" si="4"/>
        <v>328076</v>
      </c>
      <c r="J24" s="166">
        <f>+Table3[[#This Row],[Transfers]]+Table3[[#This Row],[One-Time Only]]</f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271468</v>
      </c>
      <c r="E25" s="41"/>
      <c r="F25" s="195" t="s">
        <v>165</v>
      </c>
      <c r="G25" s="195" t="s">
        <v>165</v>
      </c>
      <c r="H25" s="195" t="s">
        <v>165</v>
      </c>
      <c r="I25" s="159">
        <f t="shared" si="4"/>
        <v>271468</v>
      </c>
      <c r="J25" s="166">
        <f>+Table3[[#This Row],[Transfers]]+Table3[[#This Row],[One-Time Only]]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72657</v>
      </c>
      <c r="E26" s="87" t="s">
        <v>64</v>
      </c>
      <c r="F26" s="174">
        <v>12181</v>
      </c>
      <c r="G26" s="193" t="s">
        <v>165</v>
      </c>
      <c r="H26" s="193" t="s">
        <v>165</v>
      </c>
      <c r="I26" s="161">
        <f t="shared" si="4"/>
        <v>84838</v>
      </c>
      <c r="J26" s="194">
        <f>+Table3[[#This Row],[Transfers]]+Table3[[#This Row],[One-Time Only]]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821257</v>
      </c>
      <c r="E27" s="91" t="s">
        <v>165</v>
      </c>
      <c r="F27" s="159">
        <f>SUM(F23:F26)</f>
        <v>187991</v>
      </c>
      <c r="G27" s="159">
        <f>SUM(G23:G26)</f>
        <v>0</v>
      </c>
      <c r="H27" s="159">
        <f>SUM(H23:H26)</f>
        <v>435</v>
      </c>
      <c r="I27" s="159">
        <f>SUM(I23:I26)</f>
        <v>1009683</v>
      </c>
      <c r="J27" s="166">
        <f>SUM(J23:J26)</f>
        <v>435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23336</v>
      </c>
      <c r="E28" s="85" t="s">
        <v>64</v>
      </c>
      <c r="F28" s="195" t="s">
        <v>165</v>
      </c>
      <c r="G28" s="195"/>
      <c r="H28" s="173">
        <v>2941</v>
      </c>
      <c r="I28" s="159">
        <f aca="true" t="shared" si="5" ref="I28">SUM(D28:H28)</f>
        <v>26277</v>
      </c>
      <c r="J28" s="166">
        <f>+Table3[[#This Row],[Transfers]]+Table3[[#This Row],[One-Time Only]]</f>
        <v>2941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160349</v>
      </c>
      <c r="E29" s="85" t="s">
        <v>64</v>
      </c>
      <c r="F29" s="195" t="s">
        <v>165</v>
      </c>
      <c r="G29" s="195">
        <v>0</v>
      </c>
      <c r="H29" s="173">
        <v>23685</v>
      </c>
      <c r="I29" s="159">
        <f aca="true" t="shared" si="6" ref="I29">SUM(D29:H29)</f>
        <v>184034</v>
      </c>
      <c r="J29" s="166">
        <f>+Table3[[#This Row],[Transfers]]+Table3[[#This Row],[One-Time Only]]</f>
        <v>23685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4800</v>
      </c>
      <c r="E30" s="145" t="s">
        <v>64</v>
      </c>
      <c r="F30" s="196" t="s">
        <v>165</v>
      </c>
      <c r="G30" s="196"/>
      <c r="H30" s="175">
        <v>466</v>
      </c>
      <c r="I30" s="197">
        <f aca="true" t="shared" si="7" ref="I30">SUM(D30:H30)</f>
        <v>5266</v>
      </c>
      <c r="J30" s="198">
        <f>+Table3[[#This Row],[Transfers]]+Table3[[#This Row],[One-Time Only]]</f>
        <v>466</v>
      </c>
      <c r="L30" s="14"/>
      <c r="M30" s="17"/>
    </row>
    <row r="31" spans="1:13" ht="30.75">
      <c r="A31" s="136" t="s">
        <v>81</v>
      </c>
      <c r="B31" s="137" t="s">
        <v>106</v>
      </c>
      <c r="C31" s="138" t="s">
        <v>110</v>
      </c>
      <c r="D31" s="162">
        <v>157667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62">
        <f aca="true" t="shared" si="8" ref="I31">SUM(D31:H31)</f>
        <v>157667</v>
      </c>
      <c r="J31" s="168">
        <f>+Table3[[#This Row],[Transfers]]+Table3[[#This Row],[One-Time Only]]</f>
        <v>0</v>
      </c>
      <c r="L31" s="14"/>
      <c r="M31" s="17"/>
    </row>
    <row r="32" spans="1:13" ht="31.5" thickBot="1">
      <c r="A32" s="139" t="s">
        <v>81</v>
      </c>
      <c r="B32" s="140" t="s">
        <v>166</v>
      </c>
      <c r="C32" s="141" t="s">
        <v>167</v>
      </c>
      <c r="D32" s="217" t="s">
        <v>165</v>
      </c>
      <c r="E32" s="145" t="s">
        <v>63</v>
      </c>
      <c r="F32" s="163">
        <v>100000</v>
      </c>
      <c r="G32" s="196" t="s">
        <v>165</v>
      </c>
      <c r="H32" s="196" t="s">
        <v>165</v>
      </c>
      <c r="I32" s="163">
        <f aca="true" t="shared" si="9" ref="I32">SUM(D32:H32)</f>
        <v>100000</v>
      </c>
      <c r="J32" s="169">
        <f>+Table3[[#This Row],[Transfers]]+Table3[[#This Row],[One-Time Only]]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1599739</v>
      </c>
      <c r="E33" s="91" t="s">
        <v>165</v>
      </c>
      <c r="F33" s="159">
        <f>+F31+F30+F29+F28+F23+F26+F18+F21+F10+F11+F12</f>
        <v>18284</v>
      </c>
      <c r="G33" s="195" t="s">
        <v>165</v>
      </c>
      <c r="H33" s="159">
        <f aca="true" t="shared" si="10" ref="H33">+H31+H30+H29+H28+H23+H26+H18+H21+H10+H11+H12</f>
        <v>96185</v>
      </c>
      <c r="I33" s="159">
        <f aca="true" t="shared" si="11" ref="I33:I37">SUM(D33:H33)</f>
        <v>1714208</v>
      </c>
      <c r="J33" s="166">
        <f>+Table3[[#This Row],[Transfers]]+Table3[[#This Row],[One-Time Only]]</f>
        <v>96185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822033</v>
      </c>
      <c r="E34" s="91" t="s">
        <v>165</v>
      </c>
      <c r="F34" s="159">
        <f>+F13+F19+F24+F20+F25+F32</f>
        <v>248230</v>
      </c>
      <c r="G34" s="195" t="s">
        <v>165</v>
      </c>
      <c r="H34" s="195" t="s">
        <v>165</v>
      </c>
      <c r="I34" s="159">
        <f t="shared" si="11"/>
        <v>1070263</v>
      </c>
      <c r="J34" s="166">
        <f>+Table3[[#This Row],[Transfers]]+Table3[[#This Row],[One-Time Only]]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8395</v>
      </c>
      <c r="E35" s="91" t="s">
        <v>165</v>
      </c>
      <c r="F35" s="195" t="str">
        <f>+F14</f>
        <v>blank</v>
      </c>
      <c r="G35" s="195" t="s">
        <v>165</v>
      </c>
      <c r="H35" s="195" t="s">
        <v>165</v>
      </c>
      <c r="I35" s="159">
        <f t="shared" si="11"/>
        <v>8395</v>
      </c>
      <c r="J35" s="166">
        <f>+Table3[[#This Row],[Transfers]]+Table3[[#This Row],[One-Time Only]]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39878</v>
      </c>
      <c r="E36" s="91" t="s">
        <v>165</v>
      </c>
      <c r="F36" s="195" t="str">
        <f>+F16</f>
        <v>blank</v>
      </c>
      <c r="G36" s="195" t="s">
        <v>165</v>
      </c>
      <c r="H36" s="195" t="s">
        <v>165</v>
      </c>
      <c r="I36" s="159">
        <f t="shared" si="11"/>
        <v>39878</v>
      </c>
      <c r="J36" s="166">
        <f>+Table3[[#This Row],[Transfers]]+Table3[[#This Row],[One-Time Only]]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12259</v>
      </c>
      <c r="E37" s="92" t="s">
        <v>165</v>
      </c>
      <c r="F37" s="193" t="str">
        <f>+F15</f>
        <v>blank</v>
      </c>
      <c r="G37" s="193" t="s">
        <v>165</v>
      </c>
      <c r="H37" s="161">
        <f>+H15</f>
        <v>11206</v>
      </c>
      <c r="I37" s="161">
        <f t="shared" si="11"/>
        <v>23465</v>
      </c>
      <c r="J37" s="167"/>
      <c r="K37" s="14"/>
      <c r="L37" s="14"/>
      <c r="M37" s="17"/>
    </row>
    <row r="38" spans="1:13" s="2" customFormat="1" ht="16.5" thickBot="1">
      <c r="A38" s="99" t="s">
        <v>163</v>
      </c>
      <c r="B38" s="76" t="s">
        <v>83</v>
      </c>
      <c r="C38" s="94" t="s">
        <v>165</v>
      </c>
      <c r="D38" s="164">
        <f aca="true" t="shared" si="12" ref="D38:J38">SUM(D33:D37)</f>
        <v>2482304</v>
      </c>
      <c r="E38" s="94" t="s">
        <v>165</v>
      </c>
      <c r="F38" s="164">
        <f aca="true" t="shared" si="13" ref="F38">SUM(F33:F37)</f>
        <v>266514</v>
      </c>
      <c r="G38" s="164">
        <f aca="true" t="shared" si="14" ref="G38">SUM(G33:G37)</f>
        <v>0</v>
      </c>
      <c r="H38" s="164">
        <f t="shared" si="12"/>
        <v>107391</v>
      </c>
      <c r="I38" s="164">
        <f t="shared" si="12"/>
        <v>2856209</v>
      </c>
      <c r="J38" s="170">
        <f t="shared" si="12"/>
        <v>96185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20306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61567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65" ht="45.75" customHeight="1"/>
  </sheetData>
  <hyperlinks>
    <hyperlink ref="E10" location="'2'!A55" display="(b)"/>
    <hyperlink ref="E13" location="'2'!A54" display="(a)"/>
    <hyperlink ref="E14" location="'2'!A54" display="(a)"/>
    <hyperlink ref="E15" location="'2'!A54" display="(a)"/>
    <hyperlink ref="E16" location="'2'!A54" display="(a)"/>
    <hyperlink ref="E19" location="'2'!A54" display="(a)"/>
    <hyperlink ref="E24" location="'2'!A54" display="(a)"/>
    <hyperlink ref="E32" location="'2'!A54" display="(a)"/>
    <hyperlink ref="E11" location="'2'!A55" display="(b)"/>
    <hyperlink ref="E12" location="'2'!A55" display="(b)"/>
    <hyperlink ref="E18" location="'2'!A55" display="(b)"/>
    <hyperlink ref="E21" location="'2'!A55" display="(b)"/>
    <hyperlink ref="E23" location="'2'!A55" display="(b)"/>
    <hyperlink ref="E26" location="'2'!A55" display="(b)"/>
    <hyperlink ref="E28" location="'2'!A55" display="(b)"/>
    <hyperlink ref="E29" location="'2'!A55" display="(b)"/>
    <hyperlink ref="E30" location="'2'!A55" display="(b)"/>
    <hyperlink ref="E31" location="'2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 G17:H17" formulaRange="1"/>
    <ignoredError sqref="J20 I22:J22 I27:J27 I17" formula="1"/>
  </ignoredErrors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142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61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210268</v>
      </c>
      <c r="E10" s="157" t="s">
        <v>64</v>
      </c>
      <c r="F10" s="172">
        <v>40</v>
      </c>
      <c r="G10" s="193" t="s">
        <v>165</v>
      </c>
      <c r="H10" s="220">
        <v>10902</v>
      </c>
      <c r="I10" s="160">
        <f>SUM(D10:H10)</f>
        <v>221210</v>
      </c>
      <c r="J10" s="194">
        <f>+G10+H10</f>
        <v>10902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21611</v>
      </c>
      <c r="E11" s="85" t="s">
        <v>64</v>
      </c>
      <c r="F11" s="195" t="s">
        <v>165</v>
      </c>
      <c r="G11" s="195" t="s">
        <v>165</v>
      </c>
      <c r="H11" s="212">
        <v>1016</v>
      </c>
      <c r="I11" s="159">
        <f aca="true" t="shared" si="0" ref="I11:I16">SUM(D11:H11)</f>
        <v>22627</v>
      </c>
      <c r="J11" s="166">
        <f aca="true" t="shared" si="1" ref="J11:J12">+G11+H11</f>
        <v>1016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32318</v>
      </c>
      <c r="E12" s="85" t="s">
        <v>64</v>
      </c>
      <c r="F12" s="195" t="s">
        <v>165</v>
      </c>
      <c r="G12" s="195" t="s">
        <v>165</v>
      </c>
      <c r="H12" s="212">
        <v>2241</v>
      </c>
      <c r="I12" s="159">
        <f t="shared" si="0"/>
        <v>34559</v>
      </c>
      <c r="J12" s="166">
        <f t="shared" si="1"/>
        <v>2241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87241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87241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2071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2071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3028</v>
      </c>
      <c r="E15" s="85" t="s">
        <v>63</v>
      </c>
      <c r="F15" s="195" t="s">
        <v>165</v>
      </c>
      <c r="G15" s="195" t="s">
        <v>165</v>
      </c>
      <c r="H15" s="173">
        <v>2768</v>
      </c>
      <c r="I15" s="159">
        <f t="shared" si="0"/>
        <v>5796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9839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9839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156108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6025</v>
      </c>
      <c r="I17" s="159">
        <f>SUM(I11:I16)</f>
        <v>162133</v>
      </c>
      <c r="J17" s="166">
        <f>SUM(J11:J16)</f>
        <v>3257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263572</v>
      </c>
      <c r="E18" s="85" t="s">
        <v>64</v>
      </c>
      <c r="F18" s="173">
        <v>50</v>
      </c>
      <c r="G18" s="195" t="s">
        <v>165</v>
      </c>
      <c r="H18" s="212">
        <v>2182</v>
      </c>
      <c r="I18" s="159">
        <f>SUM(D18:H18)</f>
        <v>265804</v>
      </c>
      <c r="J18" s="166">
        <f aca="true" t="shared" si="3" ref="J18:J21">+G18+H18</f>
        <v>2182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23010</v>
      </c>
      <c r="E19" s="85" t="s">
        <v>63</v>
      </c>
      <c r="F19" s="173">
        <v>-256</v>
      </c>
      <c r="G19" s="195" t="s">
        <v>165</v>
      </c>
      <c r="H19" s="195" t="s">
        <v>165</v>
      </c>
      <c r="I19" s="159">
        <f aca="true" t="shared" si="4" ref="I19:I21">SUM(D19:H19)</f>
        <v>22754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69016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69016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22434</v>
      </c>
      <c r="E21" s="157" t="s">
        <v>64</v>
      </c>
      <c r="F21" s="172">
        <v>27461</v>
      </c>
      <c r="G21" s="193" t="s">
        <v>165</v>
      </c>
      <c r="H21" s="193" t="s">
        <v>165</v>
      </c>
      <c r="I21" s="160">
        <f t="shared" si="4"/>
        <v>49895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378032</v>
      </c>
      <c r="E22" s="91" t="s">
        <v>165</v>
      </c>
      <c r="F22" s="159">
        <f>SUM(F18:F21)</f>
        <v>27255</v>
      </c>
      <c r="G22" s="159">
        <f>SUM(G18:G21)</f>
        <v>0</v>
      </c>
      <c r="H22" s="159">
        <f>SUM(H18:H21)</f>
        <v>2182</v>
      </c>
      <c r="I22" s="159">
        <f>SUM(I18:I21)</f>
        <v>407469</v>
      </c>
      <c r="J22" s="166">
        <f>SUM(J18:J21)</f>
        <v>2182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213272</v>
      </c>
      <c r="E23" s="85" t="s">
        <v>64</v>
      </c>
      <c r="F23" s="173">
        <v>41</v>
      </c>
      <c r="G23" s="195" t="s">
        <v>165</v>
      </c>
      <c r="H23" s="212">
        <v>286</v>
      </c>
      <c r="I23" s="159">
        <f aca="true" t="shared" si="5" ref="I23:I26">SUM(D23:H23)</f>
        <v>213599</v>
      </c>
      <c r="J23" s="166">
        <f aca="true" t="shared" si="6" ref="J23:J26">+G23+H23</f>
        <v>286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25590</v>
      </c>
      <c r="E24" s="85" t="s">
        <v>63</v>
      </c>
      <c r="F24" s="173">
        <v>68706</v>
      </c>
      <c r="G24" s="195" t="s">
        <v>165</v>
      </c>
      <c r="H24" s="195" t="s">
        <v>165</v>
      </c>
      <c r="I24" s="159">
        <f t="shared" si="5"/>
        <v>94296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140124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140124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80565</v>
      </c>
      <c r="E26" s="157" t="s">
        <v>64</v>
      </c>
      <c r="F26" s="174">
        <v>5546</v>
      </c>
      <c r="G26" s="193" t="s">
        <v>165</v>
      </c>
      <c r="H26" s="193" t="s">
        <v>165</v>
      </c>
      <c r="I26" s="161">
        <f t="shared" si="5"/>
        <v>86111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459551</v>
      </c>
      <c r="E27" s="91" t="s">
        <v>165</v>
      </c>
      <c r="F27" s="159">
        <f>SUM(F23:F26)</f>
        <v>74293</v>
      </c>
      <c r="G27" s="159">
        <f>SUM(G23:G26)</f>
        <v>0</v>
      </c>
      <c r="H27" s="159">
        <f>SUM(H23:H26)</f>
        <v>286</v>
      </c>
      <c r="I27" s="159">
        <f>SUM(I23:I26)</f>
        <v>534130</v>
      </c>
      <c r="J27" s="166">
        <f>SUM(J23:J26)</f>
        <v>286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14782</v>
      </c>
      <c r="E28" s="85" t="s">
        <v>64</v>
      </c>
      <c r="F28" s="195" t="s">
        <v>165</v>
      </c>
      <c r="G28" s="195" t="s">
        <v>165</v>
      </c>
      <c r="H28" s="212">
        <v>1698</v>
      </c>
      <c r="I28" s="159">
        <f aca="true" t="shared" si="7" ref="I28">SUM(D28:H28)</f>
        <v>16480</v>
      </c>
      <c r="J28" s="166">
        <f aca="true" t="shared" si="8" ref="J28:J32">+G28+H28</f>
        <v>1698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105288</v>
      </c>
      <c r="E29" s="85" t="s">
        <v>64</v>
      </c>
      <c r="F29" s="195" t="s">
        <v>165</v>
      </c>
      <c r="G29" s="195" t="s">
        <v>165</v>
      </c>
      <c r="H29" s="212">
        <v>9263</v>
      </c>
      <c r="I29" s="159">
        <f aca="true" t="shared" si="9" ref="I29">SUM(D29:H29)</f>
        <v>114551</v>
      </c>
      <c r="J29" s="166">
        <f t="shared" si="8"/>
        <v>9263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3152</v>
      </c>
      <c r="E30" s="112" t="s">
        <v>64</v>
      </c>
      <c r="F30" s="196" t="s">
        <v>165</v>
      </c>
      <c r="G30" s="196" t="s">
        <v>165</v>
      </c>
      <c r="H30" s="222">
        <v>459</v>
      </c>
      <c r="I30" s="197">
        <f aca="true" t="shared" si="10" ref="I30">SUM(D30:H30)</f>
        <v>3611</v>
      </c>
      <c r="J30" s="198">
        <f t="shared" si="8"/>
        <v>459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134224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134224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20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1101486</v>
      </c>
      <c r="E33" s="91" t="s">
        <v>165</v>
      </c>
      <c r="F33" s="159">
        <f>+F31+F30+F29+F28+F23+F26+F18+F21+F10+F11+F12</f>
        <v>33138</v>
      </c>
      <c r="G33" s="195" t="s">
        <v>165</v>
      </c>
      <c r="H33" s="212">
        <f>+H31+H30+H29+H28+H23+H26+H18+H21+H10+H11+H12</f>
        <v>28047</v>
      </c>
      <c r="I33" s="159">
        <f aca="true" t="shared" si="12" ref="I33:I37">SUM(D33:H33)</f>
        <v>1162671</v>
      </c>
      <c r="J33" s="166">
        <f>+J31+J30+J29+J28+J23+J26+J18+J21+J10+J11+J12</f>
        <v>28047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344981</v>
      </c>
      <c r="E34" s="91" t="s">
        <v>165</v>
      </c>
      <c r="F34" s="159">
        <f>+F13+F19+F24+F20+F25+F32</f>
        <v>168450</v>
      </c>
      <c r="G34" s="195" t="s">
        <v>165</v>
      </c>
      <c r="H34" s="195" t="s">
        <v>165</v>
      </c>
      <c r="I34" s="159">
        <f t="shared" si="12"/>
        <v>513431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2071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2071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9839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9839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3028</v>
      </c>
      <c r="E37" s="92" t="s">
        <v>165</v>
      </c>
      <c r="F37" s="193" t="s">
        <v>165</v>
      </c>
      <c r="G37" s="193" t="s">
        <v>165</v>
      </c>
      <c r="H37" s="161">
        <f>+H15</f>
        <v>2768</v>
      </c>
      <c r="I37" s="161">
        <f t="shared" si="12"/>
        <v>5796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1461405</v>
      </c>
      <c r="E38" s="94" t="s">
        <v>165</v>
      </c>
      <c r="F38" s="176">
        <f t="shared" si="13"/>
        <v>201588</v>
      </c>
      <c r="G38" s="176">
        <f aca="true" t="shared" si="14" ref="G38">SUM(G33:G37)</f>
        <v>0</v>
      </c>
      <c r="H38" s="176">
        <f t="shared" si="13"/>
        <v>30815</v>
      </c>
      <c r="I38" s="176">
        <f t="shared" si="13"/>
        <v>1693808</v>
      </c>
      <c r="J38" s="201">
        <f t="shared" si="13"/>
        <v>28047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17287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40426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29'!A55" display="(b)"/>
    <hyperlink ref="E13" location="'29'!A54" display="(a)"/>
    <hyperlink ref="E14" location="'29'!A54" display="(a)"/>
    <hyperlink ref="E15" location="'29'!A54" display="(a)"/>
    <hyperlink ref="E16" location="'29'!A54" display="(a)"/>
    <hyperlink ref="E19" location="'29'!A54" display="(a)"/>
    <hyperlink ref="E24" location="'29'!A54" display="(a)"/>
    <hyperlink ref="E32" location="'29'!A54" display="(a)"/>
    <hyperlink ref="E11" location="'29'!A55" display="(b)"/>
    <hyperlink ref="E12" location="'29'!A55" display="(b)"/>
    <hyperlink ref="E18" location="'29'!A55" display="(b)"/>
    <hyperlink ref="E21" location="'29'!A55" display="(b)"/>
    <hyperlink ref="E23" location="'29'!A55" display="(b)"/>
    <hyperlink ref="E26" location="'29'!A55" display="(b)"/>
    <hyperlink ref="E28" location="'29'!A55" display="(b)"/>
    <hyperlink ref="E29" location="'29'!A55" display="(b)"/>
    <hyperlink ref="E30" location="'29'!A55" display="(b)"/>
    <hyperlink ref="E31" location="'29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:I37 G38" formula="1"/>
  </ignoredErrors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>
    <pageSetUpPr fitToPage="1"/>
  </sheetPr>
  <dimension ref="A1:AT59"/>
  <sheetViews>
    <sheetView workbookViewId="0" topLeftCell="A10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143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71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4.25" customHeight="1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21" customHeight="1">
      <c r="A10" s="98" t="s">
        <v>74</v>
      </c>
      <c r="B10" s="68" t="s">
        <v>12</v>
      </c>
      <c r="C10" s="26" t="s">
        <v>96</v>
      </c>
      <c r="D10" s="172">
        <v>377034</v>
      </c>
      <c r="E10" s="157" t="s">
        <v>64</v>
      </c>
      <c r="F10" s="172">
        <v>72</v>
      </c>
      <c r="G10" s="193" t="s">
        <v>165</v>
      </c>
      <c r="H10" s="220">
        <v>23276</v>
      </c>
      <c r="I10" s="160">
        <f>SUM(D10:H10)</f>
        <v>400382</v>
      </c>
      <c r="J10" s="194">
        <f>+G10+H10</f>
        <v>23276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25852</v>
      </c>
      <c r="E11" s="85" t="s">
        <v>64</v>
      </c>
      <c r="F11" s="195" t="s">
        <v>165</v>
      </c>
      <c r="G11" s="195" t="s">
        <v>165</v>
      </c>
      <c r="H11" s="212">
        <v>2766</v>
      </c>
      <c r="I11" s="159">
        <f aca="true" t="shared" si="0" ref="I11:I16">SUM(D11:H11)</f>
        <v>28618</v>
      </c>
      <c r="J11" s="166">
        <f aca="true" t="shared" si="1" ref="J11:J12">+G11+H11</f>
        <v>2766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38660</v>
      </c>
      <c r="E12" s="85" t="s">
        <v>64</v>
      </c>
      <c r="F12" s="195" t="s">
        <v>165</v>
      </c>
      <c r="G12" s="195" t="s">
        <v>165</v>
      </c>
      <c r="H12" s="212">
        <v>1707</v>
      </c>
      <c r="I12" s="159">
        <f t="shared" si="0"/>
        <v>40367</v>
      </c>
      <c r="J12" s="166">
        <f t="shared" si="1"/>
        <v>1707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141463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141463</v>
      </c>
      <c r="J13" s="166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5332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5332</v>
      </c>
      <c r="J14" s="166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18491</v>
      </c>
      <c r="E15" s="85" t="s">
        <v>63</v>
      </c>
      <c r="F15" s="195" t="s">
        <v>165</v>
      </c>
      <c r="G15" s="195" t="s">
        <v>165</v>
      </c>
      <c r="H15" s="173">
        <v>16901</v>
      </c>
      <c r="I15" s="159">
        <f t="shared" si="0"/>
        <v>35392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25326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25326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255124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21374</v>
      </c>
      <c r="I17" s="159">
        <f>SUM(I11:I16)</f>
        <v>276498</v>
      </c>
      <c r="J17" s="166">
        <f>SUM(J11:J16)</f>
        <v>4473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472614</v>
      </c>
      <c r="E18" s="85" t="s">
        <v>64</v>
      </c>
      <c r="F18" s="173">
        <v>90</v>
      </c>
      <c r="G18" s="212">
        <v>-67832</v>
      </c>
      <c r="H18" s="212">
        <v>36073</v>
      </c>
      <c r="I18" s="159">
        <f>SUM(D18:H18)</f>
        <v>440945</v>
      </c>
      <c r="J18" s="166">
        <f aca="true" t="shared" si="3" ref="J18:J21">+G18+H18</f>
        <v>-31759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42738</v>
      </c>
      <c r="E19" s="85" t="s">
        <v>63</v>
      </c>
      <c r="F19" s="173">
        <v>1194</v>
      </c>
      <c r="G19" s="195" t="s">
        <v>165</v>
      </c>
      <c r="H19" s="195" t="s">
        <v>165</v>
      </c>
      <c r="I19" s="159">
        <f aca="true" t="shared" si="4" ref="I19:I21">SUM(D19:H19)</f>
        <v>43932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98813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98813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20343</v>
      </c>
      <c r="E21" s="157" t="s">
        <v>64</v>
      </c>
      <c r="F21" s="172">
        <v>11432</v>
      </c>
      <c r="G21" s="193" t="s">
        <v>165</v>
      </c>
      <c r="H21" s="193" t="s">
        <v>165</v>
      </c>
      <c r="I21" s="160">
        <f t="shared" si="4"/>
        <v>31775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634508</v>
      </c>
      <c r="E22" s="91" t="s">
        <v>165</v>
      </c>
      <c r="F22" s="159">
        <f>SUM(F18:F21)</f>
        <v>12716</v>
      </c>
      <c r="G22" s="159">
        <f>SUM(G18:G21)</f>
        <v>-67832</v>
      </c>
      <c r="H22" s="159">
        <f>SUM(H18:H21)</f>
        <v>36073</v>
      </c>
      <c r="I22" s="159">
        <f>SUM(I18:I21)</f>
        <v>615465</v>
      </c>
      <c r="J22" s="166">
        <f>SUM(J18:J21)</f>
        <v>-31759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382421</v>
      </c>
      <c r="E23" s="85" t="s">
        <v>64</v>
      </c>
      <c r="F23" s="173">
        <v>73</v>
      </c>
      <c r="G23" s="212">
        <v>67832</v>
      </c>
      <c r="H23" s="212">
        <v>512</v>
      </c>
      <c r="I23" s="159">
        <f aca="true" t="shared" si="5" ref="I23:I26">SUM(D23:H23)</f>
        <v>450838</v>
      </c>
      <c r="J23" s="166">
        <f aca="true" t="shared" si="6" ref="J23:J26">+G23+H23</f>
        <v>68344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50410</v>
      </c>
      <c r="E24" s="85" t="s">
        <v>63</v>
      </c>
      <c r="F24" s="173">
        <v>171760</v>
      </c>
      <c r="G24" s="195" t="s">
        <v>165</v>
      </c>
      <c r="H24" s="195" t="s">
        <v>165</v>
      </c>
      <c r="I24" s="159">
        <f t="shared" si="5"/>
        <v>222170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200620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200620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54969</v>
      </c>
      <c r="E26" s="157" t="s">
        <v>64</v>
      </c>
      <c r="F26" s="174">
        <v>7537</v>
      </c>
      <c r="G26" s="193" t="s">
        <v>165</v>
      </c>
      <c r="H26" s="193" t="s">
        <v>165</v>
      </c>
      <c r="I26" s="161">
        <f t="shared" si="5"/>
        <v>62506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688420</v>
      </c>
      <c r="E27" s="91" t="s">
        <v>165</v>
      </c>
      <c r="F27" s="159">
        <f>SUM(F23:F26)</f>
        <v>179370</v>
      </c>
      <c r="G27" s="159">
        <f>SUM(G23:G26)</f>
        <v>67832</v>
      </c>
      <c r="H27" s="159">
        <f>SUM(H23:H26)</f>
        <v>512</v>
      </c>
      <c r="I27" s="159">
        <f>SUM(I23:I26)</f>
        <v>936134</v>
      </c>
      <c r="J27" s="166">
        <f>SUM(J23:J26)</f>
        <v>68344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28787</v>
      </c>
      <c r="E28" s="85" t="s">
        <v>64</v>
      </c>
      <c r="F28" s="195" t="s">
        <v>165</v>
      </c>
      <c r="G28" s="195" t="s">
        <v>165</v>
      </c>
      <c r="H28" s="212">
        <v>3308</v>
      </c>
      <c r="I28" s="159">
        <f aca="true" t="shared" si="7" ref="I28">SUM(D28:H28)</f>
        <v>32095</v>
      </c>
      <c r="J28" s="166">
        <f aca="true" t="shared" si="8" ref="J28:J32">+G28+H28</f>
        <v>3308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188793</v>
      </c>
      <c r="E29" s="85" t="s">
        <v>64</v>
      </c>
      <c r="F29" s="195" t="s">
        <v>165</v>
      </c>
      <c r="G29" s="195" t="s">
        <v>165</v>
      </c>
      <c r="H29" s="212">
        <v>16609</v>
      </c>
      <c r="I29" s="159">
        <f aca="true" t="shared" si="9" ref="I29">SUM(D29:H29)</f>
        <v>205402</v>
      </c>
      <c r="J29" s="166">
        <f t="shared" si="8"/>
        <v>16609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5652</v>
      </c>
      <c r="E30" s="112" t="s">
        <v>64</v>
      </c>
      <c r="F30" s="196" t="s">
        <v>165</v>
      </c>
      <c r="G30" s="196" t="s">
        <v>165</v>
      </c>
      <c r="H30" s="222">
        <v>839</v>
      </c>
      <c r="I30" s="197">
        <f aca="true" t="shared" si="10" ref="I30">SUM(D30:H30)</f>
        <v>6491</v>
      </c>
      <c r="J30" s="198">
        <f t="shared" si="8"/>
        <v>839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193757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193757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1788882</v>
      </c>
      <c r="E33" s="91" t="s">
        <v>165</v>
      </c>
      <c r="F33" s="159">
        <f>+F31+F30+F29+F28+F23+F26+F18+F21+F10+F11+F12</f>
        <v>19204</v>
      </c>
      <c r="G33" s="195" t="s">
        <v>165</v>
      </c>
      <c r="H33" s="212">
        <f>+H31+H30+H29+H28+H23+H26+H18+H21+H10+H11+H12</f>
        <v>85090</v>
      </c>
      <c r="I33" s="159">
        <f aca="true" t="shared" si="12" ref="I33:I37">SUM(D33:H33)</f>
        <v>1893176</v>
      </c>
      <c r="J33" s="166">
        <f>+J31+J30+J29+J28+J23+J26+J18+J21+J10+J11+J12</f>
        <v>85090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534044</v>
      </c>
      <c r="E34" s="91" t="s">
        <v>165</v>
      </c>
      <c r="F34" s="159">
        <f>+F13+F19+F24+F20+F25+F32</f>
        <v>272954</v>
      </c>
      <c r="G34" s="195" t="s">
        <v>165</v>
      </c>
      <c r="H34" s="195" t="s">
        <v>165</v>
      </c>
      <c r="I34" s="159">
        <f t="shared" si="12"/>
        <v>806998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5332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5332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25326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25326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18491</v>
      </c>
      <c r="E37" s="92" t="s">
        <v>165</v>
      </c>
      <c r="F37" s="193" t="s">
        <v>165</v>
      </c>
      <c r="G37" s="193" t="s">
        <v>165</v>
      </c>
      <c r="H37" s="161">
        <f>+H15</f>
        <v>16901</v>
      </c>
      <c r="I37" s="161">
        <f t="shared" si="12"/>
        <v>35392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2372075</v>
      </c>
      <c r="E38" s="94" t="s">
        <v>165</v>
      </c>
      <c r="F38" s="176">
        <f t="shared" si="13"/>
        <v>292158</v>
      </c>
      <c r="G38" s="176">
        <f aca="true" t="shared" si="14" ref="G38">SUM(G33:G37)</f>
        <v>0</v>
      </c>
      <c r="H38" s="176">
        <f t="shared" si="13"/>
        <v>101991</v>
      </c>
      <c r="I38" s="176">
        <f t="shared" si="13"/>
        <v>2766224</v>
      </c>
      <c r="J38" s="201">
        <f t="shared" si="13"/>
        <v>85090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24954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72488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30'!A55" display="(b)"/>
    <hyperlink ref="E13" location="'30'!A54" display="(a)"/>
    <hyperlink ref="E14" location="'30'!A54" display="(a)"/>
    <hyperlink ref="E15" location="'30'!A54" display="(a)"/>
    <hyperlink ref="E16" location="'30'!A54" display="(a)"/>
    <hyperlink ref="E19" location="'30'!A54" display="(a)"/>
    <hyperlink ref="E24" location="'30'!A54" display="(a)"/>
    <hyperlink ref="E32" location="'30'!A54" display="(a)"/>
    <hyperlink ref="E11" location="'30'!A55" display="(b)"/>
    <hyperlink ref="E12" location="'30'!A55" display="(b)"/>
    <hyperlink ref="E18" location="'30'!A55" display="(b)"/>
    <hyperlink ref="E21" location="'30'!A55" display="(b)"/>
    <hyperlink ref="E23" location="'30'!A55" display="(b)"/>
    <hyperlink ref="E26" location="'30'!A55" display="(b)"/>
    <hyperlink ref="E28" location="'30'!A55" display="(b)"/>
    <hyperlink ref="E29" location="'30'!A55" display="(b)"/>
    <hyperlink ref="E30" location="'30'!A55" display="(b)"/>
    <hyperlink ref="E31" location="'30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:I37 G38" formula="1"/>
  </ignoredErrors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>
    <pageSetUpPr fitToPage="1"/>
  </sheetPr>
  <dimension ref="A1:AT59"/>
  <sheetViews>
    <sheetView workbookViewId="0" topLeftCell="A16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144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70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188335</v>
      </c>
      <c r="E10" s="157" t="s">
        <v>64</v>
      </c>
      <c r="F10" s="172">
        <v>36</v>
      </c>
      <c r="G10" s="193" t="s">
        <v>165</v>
      </c>
      <c r="H10" s="220">
        <v>20127</v>
      </c>
      <c r="I10" s="160">
        <f>SUM(D10:H10)</f>
        <v>208498</v>
      </c>
      <c r="J10" s="194">
        <f>+G10+H10</f>
        <v>20127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21397</v>
      </c>
      <c r="E11" s="85" t="s">
        <v>64</v>
      </c>
      <c r="F11" s="195" t="s">
        <v>165</v>
      </c>
      <c r="G11" s="195" t="s">
        <v>165</v>
      </c>
      <c r="H11" s="212">
        <v>2103</v>
      </c>
      <c r="I11" s="159">
        <f aca="true" t="shared" si="0" ref="I11:I16">SUM(D11:H11)</f>
        <v>23500</v>
      </c>
      <c r="J11" s="166">
        <f aca="true" t="shared" si="1" ref="J11:J13">+G11+H11</f>
        <v>2103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31998</v>
      </c>
      <c r="E12" s="85" t="s">
        <v>64</v>
      </c>
      <c r="F12" s="195" t="s">
        <v>165</v>
      </c>
      <c r="G12" s="195" t="s">
        <v>165</v>
      </c>
      <c r="H12" s="212">
        <v>638</v>
      </c>
      <c r="I12" s="159">
        <f t="shared" si="0"/>
        <v>32636</v>
      </c>
      <c r="J12" s="166">
        <f t="shared" si="1"/>
        <v>638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84506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84506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1907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1907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7210</v>
      </c>
      <c r="E15" s="85" t="s">
        <v>63</v>
      </c>
      <c r="F15" s="195" t="s">
        <v>165</v>
      </c>
      <c r="G15" s="195" t="s">
        <v>165</v>
      </c>
      <c r="H15" s="173">
        <v>6590</v>
      </c>
      <c r="I15" s="159">
        <f t="shared" si="0"/>
        <v>13800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9057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9057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156075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9331</v>
      </c>
      <c r="I17" s="159">
        <f>SUM(I11:I16)</f>
        <v>165406</v>
      </c>
      <c r="J17" s="166">
        <f>SUM(J11:J16)</f>
        <v>2741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236079</v>
      </c>
      <c r="E18" s="85" t="s">
        <v>64</v>
      </c>
      <c r="F18" s="173">
        <v>45</v>
      </c>
      <c r="G18" s="195" t="s">
        <v>165</v>
      </c>
      <c r="H18" s="212">
        <v>18210</v>
      </c>
      <c r="I18" s="159">
        <f>SUM(D18:H18)</f>
        <v>254334</v>
      </c>
      <c r="J18" s="166">
        <f aca="true" t="shared" si="3" ref="J18:J21">+G18+H18</f>
        <v>18210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21707</v>
      </c>
      <c r="E19" s="85" t="s">
        <v>63</v>
      </c>
      <c r="F19" s="173">
        <v>997</v>
      </c>
      <c r="G19" s="195" t="s">
        <v>165</v>
      </c>
      <c r="H19" s="195" t="s">
        <v>165</v>
      </c>
      <c r="I19" s="159">
        <f aca="true" t="shared" si="4" ref="I19:I21">SUM(D19:H19)</f>
        <v>22704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77606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77606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15028</v>
      </c>
      <c r="E21" s="157" t="s">
        <v>64</v>
      </c>
      <c r="F21" s="172">
        <v>6120</v>
      </c>
      <c r="G21" s="193" t="s">
        <v>165</v>
      </c>
      <c r="H21" s="193" t="s">
        <v>165</v>
      </c>
      <c r="I21" s="160">
        <f t="shared" si="4"/>
        <v>21148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350420</v>
      </c>
      <c r="E22" s="91" t="s">
        <v>165</v>
      </c>
      <c r="F22" s="159">
        <f>SUM(F18:F21)</f>
        <v>7162</v>
      </c>
      <c r="G22" s="159">
        <f>SUM(G18:G21)</f>
        <v>0</v>
      </c>
      <c r="H22" s="159">
        <f>SUM(H18:H21)</f>
        <v>18210</v>
      </c>
      <c r="I22" s="159">
        <f>SUM(I18:I21)</f>
        <v>375792</v>
      </c>
      <c r="J22" s="166">
        <f>SUM(J18:J21)</f>
        <v>18210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191026</v>
      </c>
      <c r="E23" s="85" t="s">
        <v>64</v>
      </c>
      <c r="F23" s="173">
        <v>36</v>
      </c>
      <c r="G23" s="195" t="s">
        <v>165</v>
      </c>
      <c r="H23" s="212">
        <v>256</v>
      </c>
      <c r="I23" s="159">
        <f aca="true" t="shared" si="5" ref="I23:I26">SUM(D23:H23)</f>
        <v>191318</v>
      </c>
      <c r="J23" s="166">
        <f aca="true" t="shared" si="6" ref="J23:J25">+G23+H23</f>
        <v>256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26278</v>
      </c>
      <c r="E24" s="85" t="s">
        <v>63</v>
      </c>
      <c r="F24" s="173">
        <v>97579</v>
      </c>
      <c r="G24" s="195" t="s">
        <v>165</v>
      </c>
      <c r="H24" s="195" t="s">
        <v>165</v>
      </c>
      <c r="I24" s="159">
        <f t="shared" si="5"/>
        <v>123857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157565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157565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36146</v>
      </c>
      <c r="E26" s="157" t="s">
        <v>64</v>
      </c>
      <c r="F26" s="174">
        <v>1021</v>
      </c>
      <c r="G26" s="193" t="s">
        <v>165</v>
      </c>
      <c r="H26" s="193" t="s">
        <v>165</v>
      </c>
      <c r="I26" s="161">
        <f t="shared" si="5"/>
        <v>37167</v>
      </c>
      <c r="J26" s="194">
        <f>+G26+H26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411015</v>
      </c>
      <c r="E27" s="91" t="s">
        <v>165</v>
      </c>
      <c r="F27" s="159">
        <f>SUM(F23:F26)</f>
        <v>98636</v>
      </c>
      <c r="G27" s="159">
        <f>SUM(G23:G26)</f>
        <v>0</v>
      </c>
      <c r="H27" s="159">
        <f>SUM(H23:H26)</f>
        <v>256</v>
      </c>
      <c r="I27" s="159">
        <f>SUM(I23:I26)</f>
        <v>509907</v>
      </c>
      <c r="J27" s="166">
        <f>SUM(J23:J26)</f>
        <v>256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14389</v>
      </c>
      <c r="E28" s="85" t="s">
        <v>64</v>
      </c>
      <c r="F28" s="195" t="s">
        <v>165</v>
      </c>
      <c r="G28" s="195" t="s">
        <v>165</v>
      </c>
      <c r="H28" s="212">
        <v>2437</v>
      </c>
      <c r="I28" s="159">
        <f aca="true" t="shared" si="7" ref="I28">SUM(D28:H28)</f>
        <v>16826</v>
      </c>
      <c r="J28" s="166">
        <f aca="true" t="shared" si="8" ref="J28:J32">+G28+H28</f>
        <v>2437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94305</v>
      </c>
      <c r="E29" s="85" t="s">
        <v>64</v>
      </c>
      <c r="F29" s="195" t="s">
        <v>165</v>
      </c>
      <c r="G29" s="195" t="s">
        <v>165</v>
      </c>
      <c r="H29" s="212">
        <v>8522</v>
      </c>
      <c r="I29" s="159">
        <f aca="true" t="shared" si="9" ref="I29">SUM(D29:H29)</f>
        <v>102827</v>
      </c>
      <c r="J29" s="166">
        <f t="shared" si="8"/>
        <v>8522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2823</v>
      </c>
      <c r="E30" s="112" t="s">
        <v>64</v>
      </c>
      <c r="F30" s="196" t="s">
        <v>165</v>
      </c>
      <c r="G30" s="196" t="s">
        <v>165</v>
      </c>
      <c r="H30" s="222">
        <v>274</v>
      </c>
      <c r="I30" s="197">
        <f aca="true" t="shared" si="10" ref="I30">SUM(D30:H30)</f>
        <v>3097</v>
      </c>
      <c r="J30" s="198">
        <f t="shared" si="8"/>
        <v>274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114163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114163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945689</v>
      </c>
      <c r="E33" s="91" t="s">
        <v>165</v>
      </c>
      <c r="F33" s="159">
        <f>+F31+F30+F29+F28+F23+F26+F18+F21+F10+F11+F12</f>
        <v>7258</v>
      </c>
      <c r="G33" s="195" t="s">
        <v>165</v>
      </c>
      <c r="H33" s="212">
        <f>+H31+H30+H29+H28+H23+H26+H18+H21+H10+H11+H12</f>
        <v>52567</v>
      </c>
      <c r="I33" s="159">
        <f aca="true" t="shared" si="12" ref="I33:I37">SUM(D33:H33)</f>
        <v>1005514</v>
      </c>
      <c r="J33" s="166">
        <f>+J31+J30+J29+J28+J23+J26+J18+J21+J10+J11+J12</f>
        <v>52567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367662</v>
      </c>
      <c r="E34" s="91" t="s">
        <v>165</v>
      </c>
      <c r="F34" s="159">
        <f>+F13+F19+F24+F20+F25+F32</f>
        <v>198576</v>
      </c>
      <c r="G34" s="195" t="s">
        <v>165</v>
      </c>
      <c r="H34" s="195" t="s">
        <v>165</v>
      </c>
      <c r="I34" s="159">
        <f t="shared" si="12"/>
        <v>566238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1907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1907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9057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9057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7210</v>
      </c>
      <c r="E37" s="92" t="s">
        <v>165</v>
      </c>
      <c r="F37" s="193" t="s">
        <v>165</v>
      </c>
      <c r="G37" s="193" t="s">
        <v>165</v>
      </c>
      <c r="H37" s="161">
        <f>+H15</f>
        <v>6590</v>
      </c>
      <c r="I37" s="161">
        <f t="shared" si="12"/>
        <v>13800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1331525</v>
      </c>
      <c r="E38" s="94" t="s">
        <v>165</v>
      </c>
      <c r="F38" s="176">
        <f t="shared" si="13"/>
        <v>205834</v>
      </c>
      <c r="G38" s="176">
        <f aca="true" t="shared" si="14" ref="G38">SUM(G33:G37)</f>
        <v>0</v>
      </c>
      <c r="H38" s="176">
        <f t="shared" si="13"/>
        <v>59157</v>
      </c>
      <c r="I38" s="176">
        <f t="shared" si="13"/>
        <v>1596516</v>
      </c>
      <c r="J38" s="201">
        <f t="shared" si="13"/>
        <v>52567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14703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36209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31'!A55" display="(b)"/>
    <hyperlink ref="E13" location="'31'!A54" display="(a)"/>
    <hyperlink ref="E14" location="'31'!A54" display="(a)"/>
    <hyperlink ref="E15" location="'31'!A54" display="(a)"/>
    <hyperlink ref="E16" location="'31'!A54" display="(a)"/>
    <hyperlink ref="E19" location="'31'!A54" display="(a)"/>
    <hyperlink ref="E24" location="'31'!A54" display="(a)"/>
    <hyperlink ref="E32" location="'31'!A54" display="(a)"/>
    <hyperlink ref="E11" location="'31'!A55" display="(b)"/>
    <hyperlink ref="E12" location="'31'!A55" display="(b)"/>
    <hyperlink ref="E18" location="'31'!A55" display="(b)"/>
    <hyperlink ref="E21" location="'31'!A55" display="(b)"/>
    <hyperlink ref="E23" location="'31'!A55" display="(b)"/>
    <hyperlink ref="E26" location="'31'!A55" display="(b)"/>
    <hyperlink ref="E28" location="'31'!A55" display="(b)"/>
    <hyperlink ref="E29" location="'31'!A55" display="(b)"/>
    <hyperlink ref="E30" location="'31'!A55" display="(b)"/>
    <hyperlink ref="E31" location="'31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:I37 G38" formula="1"/>
  </ignoredErrors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transitionEntry="1">
    <pageSetUpPr fitToPage="1"/>
  </sheetPr>
  <dimension ref="A1:AT59"/>
  <sheetViews>
    <sheetView workbookViewId="0" topLeftCell="A10">
      <selection activeCell="G38" sqref="G38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145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31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2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330116</v>
      </c>
      <c r="E10" s="157" t="s">
        <v>64</v>
      </c>
      <c r="F10" s="172">
        <v>62</v>
      </c>
      <c r="G10" s="225">
        <v>236010</v>
      </c>
      <c r="H10" s="225">
        <v>35101</v>
      </c>
      <c r="I10" s="160">
        <f>SUM(D10:H10)</f>
        <v>601289</v>
      </c>
      <c r="J10" s="194">
        <f>+G10+H10</f>
        <v>271111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23869</v>
      </c>
      <c r="E11" s="85" t="s">
        <v>64</v>
      </c>
      <c r="F11" s="195" t="s">
        <v>165</v>
      </c>
      <c r="G11" s="195" t="s">
        <v>165</v>
      </c>
      <c r="H11" s="212">
        <v>3350</v>
      </c>
      <c r="I11" s="159">
        <f aca="true" t="shared" si="0" ref="I11:I16">SUM(D11:H11)</f>
        <v>27219</v>
      </c>
      <c r="J11" s="166">
        <f aca="true" t="shared" si="1" ref="J11:J13">+G11+H11</f>
        <v>3350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35694</v>
      </c>
      <c r="E12" s="85" t="s">
        <v>64</v>
      </c>
      <c r="F12" s="195" t="s">
        <v>165</v>
      </c>
      <c r="G12" s="195" t="s">
        <v>165</v>
      </c>
      <c r="H12" s="212">
        <v>2039</v>
      </c>
      <c r="I12" s="159">
        <f t="shared" si="0"/>
        <v>37733</v>
      </c>
      <c r="J12" s="166">
        <f t="shared" si="1"/>
        <v>2039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116106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116106</v>
      </c>
      <c r="J13" s="166">
        <f t="shared" si="1"/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3807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3807</v>
      </c>
      <c r="J14" s="166">
        <f aca="true" t="shared" si="2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9499</v>
      </c>
      <c r="E15" s="85" t="s">
        <v>63</v>
      </c>
      <c r="F15" s="195" t="s">
        <v>165</v>
      </c>
      <c r="G15" s="195" t="s">
        <v>165</v>
      </c>
      <c r="H15" s="173">
        <v>8683</v>
      </c>
      <c r="I15" s="159">
        <f t="shared" si="0"/>
        <v>18182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18083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18083</v>
      </c>
      <c r="J16" s="167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207058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14072</v>
      </c>
      <c r="I17" s="159">
        <f>SUM(I11:I16)</f>
        <v>221130</v>
      </c>
      <c r="J17" s="166">
        <f>SUM(J11:J16)</f>
        <v>5389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413801</v>
      </c>
      <c r="E18" s="85" t="s">
        <v>64</v>
      </c>
      <c r="F18" s="173">
        <v>79</v>
      </c>
      <c r="G18" s="212">
        <v>-396857</v>
      </c>
      <c r="H18" s="212">
        <v>27922</v>
      </c>
      <c r="I18" s="159">
        <f>SUM(D18:H18)</f>
        <v>44945</v>
      </c>
      <c r="J18" s="166">
        <f aca="true" t="shared" si="3" ref="J18:J21">+G18+H18</f>
        <v>-368935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37109</v>
      </c>
      <c r="E19" s="85" t="s">
        <v>63</v>
      </c>
      <c r="F19" s="173">
        <v>698</v>
      </c>
      <c r="G19" s="195" t="s">
        <v>165</v>
      </c>
      <c r="H19" s="195" t="s">
        <v>165</v>
      </c>
      <c r="I19" s="159">
        <f aca="true" t="shared" si="4" ref="I19:I21">SUM(D19:H19)</f>
        <v>37807</v>
      </c>
      <c r="J19" s="166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89669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4"/>
        <v>89669</v>
      </c>
      <c r="J20" s="166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19059</v>
      </c>
      <c r="E21" s="157" t="s">
        <v>64</v>
      </c>
      <c r="F21" s="172">
        <v>7520</v>
      </c>
      <c r="G21" s="193" t="s">
        <v>165</v>
      </c>
      <c r="H21" s="193" t="s">
        <v>165</v>
      </c>
      <c r="I21" s="160">
        <f t="shared" si="4"/>
        <v>26579</v>
      </c>
      <c r="J21" s="194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559638</v>
      </c>
      <c r="E22" s="91" t="s">
        <v>165</v>
      </c>
      <c r="F22" s="159">
        <f>SUM(F18:F21)</f>
        <v>8297</v>
      </c>
      <c r="G22" s="159">
        <f>SUM(G18:G21)</f>
        <v>-396857</v>
      </c>
      <c r="H22" s="159">
        <f>SUM(H18:H21)</f>
        <v>27922</v>
      </c>
      <c r="I22" s="159">
        <f>SUM(I18:I21)</f>
        <v>199000</v>
      </c>
      <c r="J22" s="166">
        <f>SUM(J18:J21)</f>
        <v>-368935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334832</v>
      </c>
      <c r="E23" s="85" t="s">
        <v>64</v>
      </c>
      <c r="F23" s="173">
        <v>64</v>
      </c>
      <c r="G23" s="212">
        <v>160847</v>
      </c>
      <c r="H23" s="212">
        <v>1355</v>
      </c>
      <c r="I23" s="159">
        <f aca="true" t="shared" si="5" ref="I23:I26">SUM(D23:H23)</f>
        <v>497098</v>
      </c>
      <c r="J23" s="166">
        <f aca="true" t="shared" si="6" ref="J23:J26">+G23+H23</f>
        <v>162202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43187</v>
      </c>
      <c r="E24" s="85" t="s">
        <v>63</v>
      </c>
      <c r="F24" s="173">
        <v>140186</v>
      </c>
      <c r="G24" s="195" t="s">
        <v>165</v>
      </c>
      <c r="H24" s="195" t="s">
        <v>165</v>
      </c>
      <c r="I24" s="159">
        <f t="shared" si="5"/>
        <v>183373</v>
      </c>
      <c r="J24" s="166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182055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5"/>
        <v>182055</v>
      </c>
      <c r="J25" s="166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66886</v>
      </c>
      <c r="E26" s="157" t="s">
        <v>64</v>
      </c>
      <c r="F26" s="174">
        <v>-499</v>
      </c>
      <c r="G26" s="193" t="s">
        <v>165</v>
      </c>
      <c r="H26" s="193" t="s">
        <v>165</v>
      </c>
      <c r="I26" s="161">
        <f t="shared" si="5"/>
        <v>66387</v>
      </c>
      <c r="J26" s="194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626960</v>
      </c>
      <c r="E27" s="91" t="s">
        <v>165</v>
      </c>
      <c r="F27" s="159">
        <f>SUM(F23:F26)</f>
        <v>139751</v>
      </c>
      <c r="G27" s="159">
        <f>SUM(G23:G26)</f>
        <v>160847</v>
      </c>
      <c r="H27" s="159">
        <f>SUM(H23:H26)</f>
        <v>1355</v>
      </c>
      <c r="I27" s="159">
        <f>SUM(I23:I26)</f>
        <v>928913</v>
      </c>
      <c r="J27" s="166">
        <f>SUM(J23:J26)</f>
        <v>162202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24325</v>
      </c>
      <c r="E28" s="85" t="s">
        <v>64</v>
      </c>
      <c r="F28" s="195" t="s">
        <v>165</v>
      </c>
      <c r="G28" s="195" t="s">
        <v>165</v>
      </c>
      <c r="H28" s="212">
        <v>2795</v>
      </c>
      <c r="I28" s="159">
        <f aca="true" t="shared" si="7" ref="I28">SUM(D28:H28)</f>
        <v>27120</v>
      </c>
      <c r="J28" s="166">
        <f aca="true" t="shared" si="8" ref="J28:J32">+G28+H28</f>
        <v>2795</v>
      </c>
      <c r="L28" s="14"/>
      <c r="M28" s="17"/>
    </row>
    <row r="29" spans="1:13" ht="18" customHeight="1">
      <c r="A29" s="7" t="s">
        <v>79</v>
      </c>
      <c r="B29" s="29" t="s">
        <v>23</v>
      </c>
      <c r="C29" s="62" t="s">
        <v>104</v>
      </c>
      <c r="D29" s="173">
        <v>165300</v>
      </c>
      <c r="E29" s="85" t="s">
        <v>64</v>
      </c>
      <c r="F29" s="195" t="s">
        <v>165</v>
      </c>
      <c r="G29" s="195" t="s">
        <v>165</v>
      </c>
      <c r="H29" s="212">
        <v>14542</v>
      </c>
      <c r="I29" s="159">
        <f aca="true" t="shared" si="9" ref="I29">SUM(D29:H29)</f>
        <v>179842</v>
      </c>
      <c r="J29" s="166">
        <f t="shared" si="8"/>
        <v>14542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4949</v>
      </c>
      <c r="E30" s="112" t="s">
        <v>64</v>
      </c>
      <c r="F30" s="196" t="s">
        <v>165</v>
      </c>
      <c r="G30" s="196" t="s">
        <v>165</v>
      </c>
      <c r="H30" s="222">
        <v>481</v>
      </c>
      <c r="I30" s="197">
        <f aca="true" t="shared" si="10" ref="I30">SUM(D30:H30)</f>
        <v>5430</v>
      </c>
      <c r="J30" s="198">
        <f t="shared" si="8"/>
        <v>481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170495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1" ref="I31:I32">SUM(D31:H31)</f>
        <v>170495</v>
      </c>
      <c r="J31" s="166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 t="s">
        <v>165</v>
      </c>
      <c r="H32" s="196" t="s">
        <v>165</v>
      </c>
      <c r="I32" s="197">
        <f t="shared" si="11"/>
        <v>100000</v>
      </c>
      <c r="J32" s="169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1589326</v>
      </c>
      <c r="E33" s="91" t="s">
        <v>165</v>
      </c>
      <c r="F33" s="159">
        <f>+F31+F30+F29+F28+F23+F26+F18+F21+F10+F11+F12</f>
        <v>7226</v>
      </c>
      <c r="G33" s="195" t="s">
        <v>165</v>
      </c>
      <c r="H33" s="212">
        <f>+H31+H30+H29+H28+H23+H26+H18+H21+H10+H11+H12</f>
        <v>87585</v>
      </c>
      <c r="I33" s="159">
        <f aca="true" t="shared" si="12" ref="I33:I37">SUM(D33:H33)</f>
        <v>1684137</v>
      </c>
      <c r="J33" s="166">
        <f>+J31+J30+J29+J28+J23+J26+J18+J21+J10+J11+J12</f>
        <v>87585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468126</v>
      </c>
      <c r="E34" s="91" t="s">
        <v>165</v>
      </c>
      <c r="F34" s="159">
        <f>+F13+F19+F24+F20+F25+F32</f>
        <v>240884</v>
      </c>
      <c r="G34" s="195" t="s">
        <v>165</v>
      </c>
      <c r="H34" s="195" t="s">
        <v>165</v>
      </c>
      <c r="I34" s="159">
        <f t="shared" si="12"/>
        <v>709010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3807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3807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18083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18083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9499</v>
      </c>
      <c r="E37" s="92" t="s">
        <v>165</v>
      </c>
      <c r="F37" s="193" t="s">
        <v>165</v>
      </c>
      <c r="G37" s="193" t="s">
        <v>165</v>
      </c>
      <c r="H37" s="161">
        <f>+H15</f>
        <v>8683</v>
      </c>
      <c r="I37" s="161">
        <f t="shared" si="12"/>
        <v>18182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13" ref="D38:J38">SUM(D33:D37)</f>
        <v>2088841</v>
      </c>
      <c r="E38" s="94" t="s">
        <v>165</v>
      </c>
      <c r="F38" s="176">
        <f t="shared" si="13"/>
        <v>248110</v>
      </c>
      <c r="G38" s="176">
        <f aca="true" t="shared" si="14" ref="G38">SUM(G33:G37)</f>
        <v>0</v>
      </c>
      <c r="H38" s="176">
        <f t="shared" si="13"/>
        <v>96268</v>
      </c>
      <c r="I38" s="176">
        <f t="shared" si="13"/>
        <v>2433219</v>
      </c>
      <c r="J38" s="201">
        <f t="shared" si="13"/>
        <v>87585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21959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63468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0"/>
      <c r="J53" s="131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32'!A55" display="(b)"/>
    <hyperlink ref="E13" location="'32'!A54" display="(a)"/>
    <hyperlink ref="E14" location="'32'!A54" display="(a)"/>
    <hyperlink ref="E15" location="'32'!A54" display="(a)"/>
    <hyperlink ref="E16" location="'32'!A54" display="(a)"/>
    <hyperlink ref="E19" location="'32'!A54" display="(a)"/>
    <hyperlink ref="E24" location="'32'!A54" display="(a)"/>
    <hyperlink ref="E32" location="'32'!A54" display="(a)"/>
    <hyperlink ref="E11" location="'32'!A55" display="(b)"/>
    <hyperlink ref="E12" location="'32'!A55" display="(b)"/>
    <hyperlink ref="E18" location="'32'!A55" display="(b)"/>
    <hyperlink ref="E21" location="'32'!A55" display="(b)"/>
    <hyperlink ref="E23" location="'32'!A55" display="(b)"/>
    <hyperlink ref="E26" location="'32'!A55" display="(b)"/>
    <hyperlink ref="E28" location="'32'!A55" display="(b)"/>
    <hyperlink ref="E29" location="'32'!A55" display="(b)"/>
    <hyperlink ref="E30" location="'32'!A55" display="(b)"/>
    <hyperlink ref="E31" location="'32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:I37 G38" formula="1"/>
  </ignoredErrors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transitionEntry="1">
    <pageSetUpPr fitToPage="1"/>
  </sheetPr>
  <dimension ref="A1:AT59"/>
  <sheetViews>
    <sheetView workbookViewId="0" topLeftCell="A13">
      <selection activeCell="H33" sqref="H33:H37"/>
    </sheetView>
  </sheetViews>
  <sheetFormatPr defaultColWidth="9.77734375" defaultRowHeight="15"/>
  <cols>
    <col min="1" max="1" width="21.554687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25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22" t="s">
        <v>146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23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24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62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37"/>
    </row>
    <row r="9" spans="1:46" s="12" customFormat="1" ht="15.75" thickBot="1">
      <c r="A9" s="121" t="s">
        <v>161</v>
      </c>
      <c r="B9" s="122" t="s">
        <v>162</v>
      </c>
      <c r="C9" s="123" t="s">
        <v>39</v>
      </c>
      <c r="D9" s="123" t="s">
        <v>11</v>
      </c>
      <c r="E9" s="123" t="s">
        <v>168</v>
      </c>
      <c r="F9" s="123" t="s">
        <v>92</v>
      </c>
      <c r="G9" s="123" t="s">
        <v>93</v>
      </c>
      <c r="H9" s="123" t="s">
        <v>95</v>
      </c>
      <c r="I9" s="123" t="s">
        <v>40</v>
      </c>
      <c r="J9" s="133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602775</v>
      </c>
      <c r="E10" s="157" t="s">
        <v>64</v>
      </c>
      <c r="F10" s="172">
        <v>115</v>
      </c>
      <c r="G10" s="220">
        <v>-349110</v>
      </c>
      <c r="H10" s="220">
        <v>31253</v>
      </c>
      <c r="I10" s="160">
        <f>SUM(D10:H10)</f>
        <v>285033</v>
      </c>
      <c r="J10" s="194">
        <f>+Table34[[#This Row],[Transfers]]+Table34[[#This Row],[One-Time Only]]</f>
        <v>-317857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28985</v>
      </c>
      <c r="E11" s="85" t="s">
        <v>64</v>
      </c>
      <c r="F11" s="195" t="s">
        <v>165</v>
      </c>
      <c r="G11" s="195" t="s">
        <v>165</v>
      </c>
      <c r="H11" s="212">
        <v>4185</v>
      </c>
      <c r="I11" s="159">
        <f aca="true" t="shared" si="0" ref="I11:I16">SUM(D11:H11)</f>
        <v>33170</v>
      </c>
      <c r="J11" s="166">
        <f>+Table34[[#This Row],[Transfers]]+Table34[[#This Row],[One-Time Only]]</f>
        <v>4185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43345</v>
      </c>
      <c r="E12" s="85" t="s">
        <v>64</v>
      </c>
      <c r="F12" s="195" t="s">
        <v>165</v>
      </c>
      <c r="G12" s="195" t="s">
        <v>165</v>
      </c>
      <c r="H12" s="212">
        <v>2582</v>
      </c>
      <c r="I12" s="159">
        <f t="shared" si="0"/>
        <v>45927</v>
      </c>
      <c r="J12" s="166">
        <f>+Table34[[#This Row],[Transfers]]+Table34[[#This Row],[One-Time Only]]</f>
        <v>2582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181508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181508</v>
      </c>
      <c r="J13" s="166">
        <f aca="true" t="shared" si="1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7740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7740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17891</v>
      </c>
      <c r="E15" s="85" t="s">
        <v>63</v>
      </c>
      <c r="F15" s="195" t="s">
        <v>165</v>
      </c>
      <c r="G15" s="195" t="s">
        <v>165</v>
      </c>
      <c r="H15" s="173">
        <v>16353</v>
      </c>
      <c r="I15" s="159">
        <f t="shared" si="0"/>
        <v>34244</v>
      </c>
      <c r="J15" s="166"/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36763</v>
      </c>
      <c r="E16" s="157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36763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316232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23120</v>
      </c>
      <c r="I17" s="159">
        <f>SUM(I11:I16)</f>
        <v>339352</v>
      </c>
      <c r="J17" s="166">
        <f>SUM(J11:J16)</f>
        <v>6767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755581</v>
      </c>
      <c r="E18" s="85" t="s">
        <v>64</v>
      </c>
      <c r="F18" s="173">
        <v>144</v>
      </c>
      <c r="G18" s="212">
        <v>-99885</v>
      </c>
      <c r="H18" s="212">
        <v>6255</v>
      </c>
      <c r="I18" s="159">
        <f>SUM(D18:H18)</f>
        <v>662095</v>
      </c>
      <c r="J18" s="166">
        <f>+Table34[[#This Row],[Transfers]]+Table34[[#This Row],[One-Time Only]]</f>
        <v>-93630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69325</v>
      </c>
      <c r="E19" s="85" t="s">
        <v>63</v>
      </c>
      <c r="F19" s="173">
        <v>3023</v>
      </c>
      <c r="G19" s="195" t="s">
        <v>165</v>
      </c>
      <c r="H19" s="195" t="s">
        <v>165</v>
      </c>
      <c r="I19" s="159">
        <f aca="true" t="shared" si="2" ref="I19:I21">SUM(D19:H19)</f>
        <v>72348</v>
      </c>
      <c r="J19" s="166">
        <f>+Table34[[#This Row],[Transfers]]+Table34[[#This Row],[One-Time Only]]</f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138003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138003</v>
      </c>
      <c r="J20" s="166">
        <f>+Table34[[#This Row],[Transfers]]+Table34[[#This Row],[One-Time Only]]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54266</v>
      </c>
      <c r="E21" s="157" t="s">
        <v>64</v>
      </c>
      <c r="F21" s="172">
        <v>41970</v>
      </c>
      <c r="G21" s="193" t="s">
        <v>165</v>
      </c>
      <c r="H21" s="193" t="s">
        <v>165</v>
      </c>
      <c r="I21" s="160">
        <f t="shared" si="2"/>
        <v>96236</v>
      </c>
      <c r="J21" s="194">
        <f>+Table34[[#This Row],[Transfers]]+Table34[[#This Row],[One-Time Only]]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1017175</v>
      </c>
      <c r="E22" s="91" t="s">
        <v>165</v>
      </c>
      <c r="F22" s="159">
        <f>SUM(F18:F21)</f>
        <v>45137</v>
      </c>
      <c r="G22" s="159">
        <f>SUM(G18:G21)</f>
        <v>-99885</v>
      </c>
      <c r="H22" s="159">
        <f>SUM(H18:H21)</f>
        <v>6255</v>
      </c>
      <c r="I22" s="159">
        <f>SUM(I18:I21)</f>
        <v>968682</v>
      </c>
      <c r="J22" s="166">
        <f>+Table34[[#This Row],[Transfers]]+Table34[[#This Row],[One-Time Only]]</f>
        <v>-93630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611388</v>
      </c>
      <c r="E23" s="85" t="s">
        <v>64</v>
      </c>
      <c r="F23" s="173">
        <v>116</v>
      </c>
      <c r="G23" s="212">
        <v>448995</v>
      </c>
      <c r="H23" s="212">
        <v>819</v>
      </c>
      <c r="I23" s="159">
        <f aca="true" t="shared" si="3" ref="I23:I26">SUM(D23:H23)</f>
        <v>1061318</v>
      </c>
      <c r="J23" s="166">
        <f>+Table34[[#This Row],[Transfers]]+Table34[[#This Row],[One-Time Only]]</f>
        <v>449814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83645</v>
      </c>
      <c r="E24" s="85" t="s">
        <v>63</v>
      </c>
      <c r="F24" s="173">
        <v>307377</v>
      </c>
      <c r="G24" s="195" t="s">
        <v>165</v>
      </c>
      <c r="H24" s="195" t="s">
        <v>165</v>
      </c>
      <c r="I24" s="159">
        <f t="shared" si="3"/>
        <v>391022</v>
      </c>
      <c r="J24" s="166">
        <f>+Table34[[#This Row],[Transfers]]+Table34[[#This Row],[One-Time Only]]</f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280188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280188</v>
      </c>
      <c r="J25" s="166">
        <f>+Table34[[#This Row],[Transfers]]+Table34[[#This Row],[One-Time Only]]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150632</v>
      </c>
      <c r="E26" s="157" t="s">
        <v>64</v>
      </c>
      <c r="F26" s="174">
        <v>23848</v>
      </c>
      <c r="G26" s="193" t="s">
        <v>165</v>
      </c>
      <c r="H26" s="193" t="s">
        <v>165</v>
      </c>
      <c r="I26" s="161">
        <f t="shared" si="3"/>
        <v>174480</v>
      </c>
      <c r="J26" s="194">
        <f>+Table34[[#This Row],[Transfers]]+Table34[[#This Row],[One-Time Only]]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1125853</v>
      </c>
      <c r="E27" s="91" t="s">
        <v>165</v>
      </c>
      <c r="F27" s="159">
        <f>SUM(F23:F26)</f>
        <v>331341</v>
      </c>
      <c r="G27" s="159">
        <f>SUM(G23:G26)</f>
        <v>448995</v>
      </c>
      <c r="H27" s="159">
        <f>SUM(H23:H26)</f>
        <v>819</v>
      </c>
      <c r="I27" s="159">
        <f>SUM(I23:I26)</f>
        <v>1907008</v>
      </c>
      <c r="J27" s="166">
        <f>SUM(J23:J26)</f>
        <v>449814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45646</v>
      </c>
      <c r="E28" s="85" t="s">
        <v>64</v>
      </c>
      <c r="F28" s="195" t="s">
        <v>165</v>
      </c>
      <c r="G28" s="195" t="s">
        <v>165</v>
      </c>
      <c r="H28" s="212">
        <v>5245</v>
      </c>
      <c r="I28" s="159">
        <f aca="true" t="shared" si="4" ref="I28">SUM(D28:H28)</f>
        <v>50891</v>
      </c>
      <c r="J28" s="166">
        <f>+Table34[[#This Row],[Transfers]]+Table34[[#This Row],[One-Time Only]]</f>
        <v>5245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301829</v>
      </c>
      <c r="E29" s="85" t="s">
        <v>64</v>
      </c>
      <c r="F29" s="195" t="s">
        <v>165</v>
      </c>
      <c r="G29" s="195" t="s">
        <v>165</v>
      </c>
      <c r="H29" s="212">
        <v>26554</v>
      </c>
      <c r="I29" s="159">
        <f aca="true" t="shared" si="5" ref="I29">SUM(D29:H29)</f>
        <v>328383</v>
      </c>
      <c r="J29" s="166">
        <f>+Table34[[#This Row],[Transfers]]+Table34[[#This Row],[One-Time Only]]</f>
        <v>26554</v>
      </c>
      <c r="L29" s="14"/>
      <c r="M29" s="17"/>
    </row>
    <row r="30" spans="1:13" ht="16.5" thickBot="1">
      <c r="A30" s="125" t="s">
        <v>80</v>
      </c>
      <c r="B30" s="110" t="s">
        <v>41</v>
      </c>
      <c r="C30" s="111" t="s">
        <v>105</v>
      </c>
      <c r="D30" s="175">
        <v>9036</v>
      </c>
      <c r="E30" s="112" t="s">
        <v>64</v>
      </c>
      <c r="F30" s="196" t="s">
        <v>165</v>
      </c>
      <c r="G30" s="196" t="s">
        <v>165</v>
      </c>
      <c r="H30" s="222">
        <v>878</v>
      </c>
      <c r="I30" s="197">
        <f aca="true" t="shared" si="6" ref="I30">SUM(D30:H30)</f>
        <v>9914</v>
      </c>
      <c r="J30" s="198">
        <f>+Table34[[#This Row],[Transfers]]+Table34[[#This Row],[One-Time Only]]</f>
        <v>878</v>
      </c>
      <c r="L30" s="14"/>
      <c r="M30" s="17"/>
    </row>
    <row r="31" spans="1:13" ht="30.75">
      <c r="A31" s="142" t="s">
        <v>81</v>
      </c>
      <c r="B31" s="143" t="s">
        <v>106</v>
      </c>
      <c r="C31" s="138" t="s">
        <v>110</v>
      </c>
      <c r="D31" s="208">
        <v>264047</v>
      </c>
      <c r="E31" s="85" t="s">
        <v>64</v>
      </c>
      <c r="F31" s="213" t="s">
        <v>165</v>
      </c>
      <c r="G31" s="213" t="s">
        <v>165</v>
      </c>
      <c r="H31" s="213" t="s">
        <v>165</v>
      </c>
      <c r="I31" s="162">
        <f aca="true" t="shared" si="7" ref="I31:I32">SUM(D31:H31)</f>
        <v>264047</v>
      </c>
      <c r="J31" s="206">
        <f>+Table34[[#This Row],[Transfers]]+Table34[[#This Row],[One-Time Only]]</f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12" t="s">
        <v>63</v>
      </c>
      <c r="F32" s="197">
        <v>100000</v>
      </c>
      <c r="G32" s="196"/>
      <c r="H32" s="196"/>
      <c r="I32" s="197">
        <f t="shared" si="7"/>
        <v>100000</v>
      </c>
      <c r="J32" s="169">
        <f>+Table34[[#This Row],[Transfers]]+Table34[[#This Row],[One-Time Only]]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2867530</v>
      </c>
      <c r="E33" s="91" t="s">
        <v>165</v>
      </c>
      <c r="F33" s="159">
        <f>+F31+F30+F29+F28+F23+F26+F18+F21+F10+F11+F12</f>
        <v>66193</v>
      </c>
      <c r="G33" s="195" t="s">
        <v>165</v>
      </c>
      <c r="H33" s="212">
        <f>+H31+H30+H29+H28+H23+H26+H18+H21+H10+H11+H12</f>
        <v>77771</v>
      </c>
      <c r="I33" s="159">
        <f aca="true" t="shared" si="8" ref="I33:I37">SUM(D33:H33)</f>
        <v>3011494</v>
      </c>
      <c r="J33" s="214">
        <f>+Table34[[#This Row],[Transfers]]+Table34[[#This Row],[One-Time Only]]</f>
        <v>77771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752669</v>
      </c>
      <c r="E34" s="91" t="s">
        <v>165</v>
      </c>
      <c r="F34" s="159">
        <f>+F13+F19+F24+F20+F25+F32</f>
        <v>410400</v>
      </c>
      <c r="G34" s="195" t="s">
        <v>165</v>
      </c>
      <c r="H34" s="195" t="s">
        <v>165</v>
      </c>
      <c r="I34" s="159">
        <f t="shared" si="8"/>
        <v>1163069</v>
      </c>
      <c r="J34" s="214">
        <f>+Table34[[#This Row],[Transfers]]+Table34[[#This Row],[One-Time Only]]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7740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8"/>
        <v>7740</v>
      </c>
      <c r="J35" s="214">
        <f>+Table34[[#This Row],[Transfers]]+Table34[[#This Row],[One-Time Only]]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36763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8"/>
        <v>36763</v>
      </c>
      <c r="J36" s="214">
        <f>+Table34[[#This Row],[Transfers]]+Table34[[#This Row],[One-Time Only]]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17891</v>
      </c>
      <c r="E37" s="92" t="s">
        <v>165</v>
      </c>
      <c r="F37" s="193" t="s">
        <v>165</v>
      </c>
      <c r="G37" s="193" t="s">
        <v>165</v>
      </c>
      <c r="H37" s="161">
        <f>+H15</f>
        <v>16353</v>
      </c>
      <c r="I37" s="161">
        <f t="shared" si="8"/>
        <v>34244</v>
      </c>
      <c r="J37" s="215"/>
      <c r="L37" s="14"/>
      <c r="M37" s="17"/>
    </row>
    <row r="38" spans="1:13" s="2" customFormat="1" ht="16.5" thickBot="1">
      <c r="A38" s="116" t="s">
        <v>163</v>
      </c>
      <c r="B38" s="126" t="s">
        <v>83</v>
      </c>
      <c r="C38" s="94" t="s">
        <v>165</v>
      </c>
      <c r="D38" s="176">
        <f aca="true" t="shared" si="9" ref="D38:J38">SUM(D33:D37)</f>
        <v>3682593</v>
      </c>
      <c r="E38" s="94" t="s">
        <v>165</v>
      </c>
      <c r="F38" s="176">
        <f t="shared" si="9"/>
        <v>476593</v>
      </c>
      <c r="G38" s="176">
        <f aca="true" t="shared" si="10" ref="G38">SUM(G33:G37)</f>
        <v>0</v>
      </c>
      <c r="H38" s="176">
        <f t="shared" si="9"/>
        <v>94124</v>
      </c>
      <c r="I38" s="176">
        <f t="shared" si="9"/>
        <v>4253310</v>
      </c>
      <c r="J38" s="216">
        <f t="shared" si="9"/>
        <v>77771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32"/>
      <c r="J39" s="80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32"/>
      <c r="J40" s="38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34007</v>
      </c>
      <c r="J41" s="38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32"/>
      <c r="J42" s="38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115889</v>
      </c>
      <c r="J43" s="38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79"/>
      <c r="J44" s="39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32"/>
      <c r="J45" s="38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32"/>
      <c r="J46" s="38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32"/>
      <c r="J47" s="38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32"/>
      <c r="J48" s="38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32"/>
      <c r="J49" s="38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32"/>
      <c r="J50" s="38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32"/>
      <c r="J51" s="38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32"/>
      <c r="J52" s="38"/>
    </row>
    <row r="53" spans="1:10" ht="15.75" thickBot="1">
      <c r="A53" s="127">
        <v>93.053</v>
      </c>
      <c r="B53" s="128">
        <v>2021</v>
      </c>
      <c r="C53" s="128" t="s">
        <v>156</v>
      </c>
      <c r="D53" s="129" t="s">
        <v>164</v>
      </c>
      <c r="E53" s="129"/>
      <c r="F53" s="129"/>
      <c r="G53" s="129"/>
      <c r="H53" s="128"/>
      <c r="I53" s="134"/>
      <c r="J53" s="135"/>
    </row>
    <row r="54" spans="1:9" ht="18">
      <c r="A54" s="58" t="s">
        <v>158</v>
      </c>
      <c r="B54" s="27"/>
      <c r="C54" s="27"/>
      <c r="D54" s="27"/>
      <c r="E54" s="29"/>
      <c r="F54" s="29"/>
      <c r="G54" s="29"/>
      <c r="I54" s="25"/>
    </row>
    <row r="55" spans="1:9" ht="18">
      <c r="A55" s="32" t="s">
        <v>159</v>
      </c>
      <c r="I55" s="25"/>
    </row>
    <row r="56" spans="1:9" ht="18">
      <c r="A56" s="29" t="s">
        <v>172</v>
      </c>
      <c r="I56" s="25"/>
    </row>
    <row r="58" ht="15">
      <c r="B58" s="25"/>
    </row>
    <row r="59" ht="18">
      <c r="B59" s="46"/>
    </row>
    <row r="65" ht="45.75" customHeight="1"/>
  </sheetData>
  <hyperlinks>
    <hyperlink ref="E10" location="'33'!A55" display="(b)"/>
    <hyperlink ref="E13" location="'33'!A54" display="(a)"/>
    <hyperlink ref="E14" location="'33'!A54" display="(a)"/>
    <hyperlink ref="E15" location="'33'!A54" display="(a)"/>
    <hyperlink ref="E16" location="'33'!A54" display="(a)"/>
    <hyperlink ref="E19" location="'33'!A54" display="(a)"/>
    <hyperlink ref="E24" location="'33'!A54" display="(a)"/>
    <hyperlink ref="E32" location="'33'!A54" display="(a)"/>
    <hyperlink ref="E11" location="'33'!A55" display="(b)"/>
    <hyperlink ref="E12" location="'33'!A55" display="(b)"/>
    <hyperlink ref="E18" location="'33'!A55" display="(b)"/>
    <hyperlink ref="E21" location="'33'!A55" display="(b)"/>
    <hyperlink ref="E23" location="'33'!A55" display="(b)"/>
    <hyperlink ref="E26" location="'33'!A55" display="(b)"/>
    <hyperlink ref="E28" location="'33'!A55" display="(b)"/>
    <hyperlink ref="E29" location="'33'!A55" display="(b)"/>
    <hyperlink ref="E30" location="'33'!A55" display="(b)"/>
    <hyperlink ref="E31" location="'33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I27 J27" 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pageSetUpPr fitToPage="1"/>
  </sheetPr>
  <dimension ref="A1:AT59"/>
  <sheetViews>
    <sheetView workbookViewId="0" topLeftCell="A6">
      <selection activeCell="I28" sqref="I28:I30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21484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116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91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354117</v>
      </c>
      <c r="E10" s="150" t="s">
        <v>64</v>
      </c>
      <c r="F10" s="172">
        <v>67</v>
      </c>
      <c r="G10" s="220">
        <v>159109</v>
      </c>
      <c r="H10" s="220">
        <v>37279</v>
      </c>
      <c r="I10" s="160">
        <f>SUM(D10:H10)</f>
        <v>550572</v>
      </c>
      <c r="J10" s="194">
        <f>+Table4[[#This Row],[One-Time Only]]+Table4[[#This Row],[Transfers]]</f>
        <v>196388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25725</v>
      </c>
      <c r="E11" s="85" t="s">
        <v>64</v>
      </c>
      <c r="F11" s="195" t="s">
        <v>165</v>
      </c>
      <c r="G11" s="195">
        <v>0</v>
      </c>
      <c r="H11" s="212">
        <v>4461</v>
      </c>
      <c r="I11" s="159">
        <f aca="true" t="shared" si="0" ref="I11:I16">SUM(D11:H11)</f>
        <v>30186</v>
      </c>
      <c r="J11" s="166">
        <f>+Table4[[#This Row],[One-Time Only]]+Table4[[#This Row],[Transfers]]</f>
        <v>4461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38469</v>
      </c>
      <c r="E12" s="85" t="s">
        <v>64</v>
      </c>
      <c r="F12" s="195" t="s">
        <v>165</v>
      </c>
      <c r="G12" s="195"/>
      <c r="H12" s="212">
        <v>3947</v>
      </c>
      <c r="I12" s="159">
        <f t="shared" si="0"/>
        <v>42416</v>
      </c>
      <c r="J12" s="166">
        <f>+Table4[[#This Row],[One-Time Only]]+Table4[[#This Row],[Transfers]]</f>
        <v>3947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139830</v>
      </c>
      <c r="E13" s="85" t="s">
        <v>63</v>
      </c>
      <c r="F13" s="195" t="s">
        <v>165</v>
      </c>
      <c r="G13" s="195"/>
      <c r="H13" s="195"/>
      <c r="I13" s="159">
        <f t="shared" si="0"/>
        <v>139830</v>
      </c>
      <c r="J13" s="166">
        <f>+Table4[[#This Row],[One-Time Only]]+Table4[[#This Row],[Transfers]]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5233</v>
      </c>
      <c r="E14" s="85" t="s">
        <v>63</v>
      </c>
      <c r="F14" s="195" t="s">
        <v>165</v>
      </c>
      <c r="G14" s="195"/>
      <c r="H14" s="195"/>
      <c r="I14" s="159">
        <f t="shared" si="0"/>
        <v>5233</v>
      </c>
      <c r="J14" s="166">
        <f>+Table4[[#This Row],[One-Time Only]]+Table4[[#This Row],[Transfers]]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14087</v>
      </c>
      <c r="E15" s="85" t="s">
        <v>63</v>
      </c>
      <c r="F15" s="195" t="s">
        <v>165</v>
      </c>
      <c r="G15" s="195"/>
      <c r="H15" s="173">
        <v>12877</v>
      </c>
      <c r="I15" s="159">
        <f t="shared" si="0"/>
        <v>26964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24859</v>
      </c>
      <c r="E16" s="87" t="s">
        <v>63</v>
      </c>
      <c r="F16" s="193" t="s">
        <v>165</v>
      </c>
      <c r="G16" s="193"/>
      <c r="H16" s="193"/>
      <c r="I16" s="161">
        <f t="shared" si="0"/>
        <v>24859</v>
      </c>
      <c r="J16" s="167">
        <f aca="true" t="shared" si="1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248203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21285</v>
      </c>
      <c r="I17" s="159">
        <f>SUM(I11:I16)</f>
        <v>269488</v>
      </c>
      <c r="J17" s="166">
        <f>SUM(J11:J16)</f>
        <v>8408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443887</v>
      </c>
      <c r="E18" s="85" t="s">
        <v>64</v>
      </c>
      <c r="F18" s="173">
        <v>84</v>
      </c>
      <c r="G18" s="195">
        <v>0</v>
      </c>
      <c r="H18" s="212">
        <v>28383</v>
      </c>
      <c r="I18" s="159">
        <f>SUM(D18:H18)</f>
        <v>472354</v>
      </c>
      <c r="J18" s="166">
        <f>+Table4[[#This Row],[One-Time Only]]+Table4[[#This Row],[Transfers]]</f>
        <v>28383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42150</v>
      </c>
      <c r="E19" s="85" t="s">
        <v>63</v>
      </c>
      <c r="F19" s="173">
        <v>1877</v>
      </c>
      <c r="G19" s="195" t="s">
        <v>165</v>
      </c>
      <c r="H19" s="195" t="s">
        <v>165</v>
      </c>
      <c r="I19" s="159">
        <f aca="true" t="shared" si="2" ref="I19:I21">SUM(D19:H19)</f>
        <v>44027</v>
      </c>
      <c r="J19" s="166">
        <f>+Table4[[#This Row],[One-Time Only]]+Table4[[#This Row],[Transfers]]</f>
        <v>0</v>
      </c>
      <c r="L19" s="14"/>
      <c r="M19" s="17"/>
    </row>
    <row r="20" spans="1:13" ht="18.75">
      <c r="A20" s="7" t="s">
        <v>76</v>
      </c>
      <c r="B20" s="29" t="s">
        <v>107</v>
      </c>
      <c r="C20" s="62" t="s">
        <v>49</v>
      </c>
      <c r="D20" s="173">
        <v>106964</v>
      </c>
      <c r="E20" s="88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106964</v>
      </c>
      <c r="J20" s="166">
        <f>+Table4[[#This Row],[One-Time Only]]+Table4[[#This Row],[Transfers]]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42729</v>
      </c>
      <c r="E21" s="87" t="s">
        <v>64</v>
      </c>
      <c r="F21" s="172">
        <v>-5847</v>
      </c>
      <c r="G21" s="193" t="s">
        <v>165</v>
      </c>
      <c r="H21" s="193" t="s">
        <v>165</v>
      </c>
      <c r="I21" s="160">
        <f t="shared" si="2"/>
        <v>36882</v>
      </c>
      <c r="J21" s="194">
        <f>+Table4[[#This Row],[One-Time Only]]+Table4[[#This Row],[Transfers]]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635730</v>
      </c>
      <c r="E22" s="91" t="s">
        <v>165</v>
      </c>
      <c r="F22" s="173">
        <f>SUM(F18:F21)</f>
        <v>-3886</v>
      </c>
      <c r="G22" s="159">
        <f>SUM(G18:G21)</f>
        <v>0</v>
      </c>
      <c r="H22" s="159">
        <f>SUM(H18:H21)</f>
        <v>28383</v>
      </c>
      <c r="I22" s="159">
        <f>SUM(I18:I21)</f>
        <v>660227</v>
      </c>
      <c r="J22" s="166">
        <f>SUM(J18:J21)</f>
        <v>28383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359176</v>
      </c>
      <c r="E23" s="85" t="s">
        <v>64</v>
      </c>
      <c r="F23" s="173">
        <v>68</v>
      </c>
      <c r="G23" s="212">
        <v>-159109</v>
      </c>
      <c r="H23" s="212">
        <v>13451</v>
      </c>
      <c r="I23" s="159">
        <f aca="true" t="shared" si="3" ref="I23:I26">SUM(D23:H23)</f>
        <v>213586</v>
      </c>
      <c r="J23" s="166">
        <f>+Table4[[#This Row],[One-Time Only]]+Table4[[#This Row],[Transfers]]</f>
        <v>-145658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53491</v>
      </c>
      <c r="E24" s="85" t="s">
        <v>63</v>
      </c>
      <c r="F24" s="173">
        <v>199430</v>
      </c>
      <c r="G24" s="195" t="s">
        <v>165</v>
      </c>
      <c r="H24" s="195" t="s">
        <v>165</v>
      </c>
      <c r="I24" s="159">
        <f t="shared" si="3"/>
        <v>252921</v>
      </c>
      <c r="J24" s="166">
        <f>+Table4[[#This Row],[One-Time Only]]+Table4[[#This Row],[Transfers]]</f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217170</v>
      </c>
      <c r="E25" s="88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217170</v>
      </c>
      <c r="J25" s="166">
        <f>+Table4[[#This Row],[One-Time Only]]+Table4[[#This Row],[Transfers]]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113781</v>
      </c>
      <c r="E26" s="87" t="s">
        <v>64</v>
      </c>
      <c r="F26" s="174">
        <v>-53938</v>
      </c>
      <c r="G26" s="193" t="s">
        <v>165</v>
      </c>
      <c r="H26" s="193" t="s">
        <v>165</v>
      </c>
      <c r="I26" s="161">
        <f t="shared" si="3"/>
        <v>59843</v>
      </c>
      <c r="J26" s="194">
        <f>+Table4[[#This Row],[One-Time Only]]+Table4[[#This Row],[Transfers]]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743618</v>
      </c>
      <c r="E27" s="91" t="s">
        <v>165</v>
      </c>
      <c r="F27" s="173">
        <f>SUM(F23:F26)</f>
        <v>145560</v>
      </c>
      <c r="G27" s="159">
        <f>SUM(G23:G26)</f>
        <v>-159109</v>
      </c>
      <c r="H27" s="159">
        <f>SUM(H23:H26)</f>
        <v>13451</v>
      </c>
      <c r="I27" s="159">
        <f>SUM(I23:I26)</f>
        <v>743520</v>
      </c>
      <c r="J27" s="166">
        <f>SUM(J23:J26)</f>
        <v>-145658</v>
      </c>
      <c r="L27" s="14"/>
    </row>
    <row r="28" spans="1:13" ht="18" customHeight="1">
      <c r="A28" s="7" t="s">
        <v>78</v>
      </c>
      <c r="B28" s="29" t="s">
        <v>22</v>
      </c>
      <c r="C28" s="62" t="s">
        <v>103</v>
      </c>
      <c r="D28" s="173">
        <v>26079</v>
      </c>
      <c r="E28" s="85" t="s">
        <v>64</v>
      </c>
      <c r="F28" s="195" t="s">
        <v>165</v>
      </c>
      <c r="G28" s="195"/>
      <c r="H28" s="212">
        <v>4421</v>
      </c>
      <c r="I28" s="159">
        <f aca="true" t="shared" si="4" ref="I28">SUM(D28:H28)</f>
        <v>30500</v>
      </c>
      <c r="J28" s="166">
        <f>+Table4[[#This Row],[One-Time Only]]+Table4[[#This Row],[Transfers]]</f>
        <v>4421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177318</v>
      </c>
      <c r="E29" s="85" t="s">
        <v>64</v>
      </c>
      <c r="F29" s="195" t="s">
        <v>165</v>
      </c>
      <c r="G29" s="195">
        <v>0</v>
      </c>
      <c r="H29" s="212">
        <v>26053</v>
      </c>
      <c r="I29" s="159">
        <f aca="true" t="shared" si="5" ref="I29">SUM(D29:H29)</f>
        <v>203371</v>
      </c>
      <c r="J29" s="166">
        <f>+Table4[[#This Row],[One-Time Only]]+Table4[[#This Row],[Transfers]]</f>
        <v>26053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5308</v>
      </c>
      <c r="E30" s="145" t="s">
        <v>64</v>
      </c>
      <c r="F30" s="196" t="s">
        <v>165</v>
      </c>
      <c r="G30" s="196"/>
      <c r="H30" s="222">
        <v>600</v>
      </c>
      <c r="I30" s="197">
        <f aca="true" t="shared" si="6" ref="I30">SUM(D30:H30)</f>
        <v>5908</v>
      </c>
      <c r="J30" s="198">
        <f>+Table4[[#This Row],[One-Time Only]]+Table4[[#This Row],[Transfers]]</f>
        <v>600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177530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7" ref="I31">SUM(D31:H31)</f>
        <v>177530</v>
      </c>
      <c r="J31" s="166">
        <f>+Table4[[#This Row],[One-Time Only]]+Table4[[#This Row],[Transfers]]</f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218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8" ref="I32">SUM(D32:H32)</f>
        <v>100000</v>
      </c>
      <c r="J32" s="169">
        <f>+Table4[[#This Row],[One-Time Only]]+Table4[[#This Row],[Transfers]]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1764119</v>
      </c>
      <c r="E33" s="91" t="s">
        <v>165</v>
      </c>
      <c r="F33" s="159">
        <f>+F31+F30+F29+F28+F23+F26+F18+F21+F10+F11+F12</f>
        <v>-59566</v>
      </c>
      <c r="G33" s="195" t="s">
        <v>165</v>
      </c>
      <c r="H33" s="212">
        <f>+H31+H30+H29+H28+H23+H26+H18+H21+H10+H11+H12</f>
        <v>118595</v>
      </c>
      <c r="I33" s="159">
        <f aca="true" t="shared" si="9" ref="I33:I37">SUM(D33:H33)</f>
        <v>1823148</v>
      </c>
      <c r="J33" s="166">
        <f>+Table4[[#This Row],[One-Time Only]]+Table4[[#This Row],[Transfers]]</f>
        <v>118595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559605</v>
      </c>
      <c r="E34" s="91" t="s">
        <v>165</v>
      </c>
      <c r="F34" s="159">
        <f>+F13+F19+F24+F20+F25+F32</f>
        <v>301307</v>
      </c>
      <c r="G34" s="195" t="s">
        <v>165</v>
      </c>
      <c r="H34" s="195" t="s">
        <v>165</v>
      </c>
      <c r="I34" s="159">
        <f t="shared" si="9"/>
        <v>860912</v>
      </c>
      <c r="J34" s="166">
        <f>+Table4[[#This Row],[One-Time Only]]+Table4[[#This Row],[Transfers]]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5233</v>
      </c>
      <c r="E35" s="91" t="s">
        <v>165</v>
      </c>
      <c r="F35" s="195" t="str">
        <f>+F14</f>
        <v>blank</v>
      </c>
      <c r="G35" s="195" t="s">
        <v>165</v>
      </c>
      <c r="H35" s="195" t="s">
        <v>165</v>
      </c>
      <c r="I35" s="159">
        <f t="shared" si="9"/>
        <v>5233</v>
      </c>
      <c r="J35" s="166">
        <f>+Table4[[#This Row],[One-Time Only]]+Table4[[#This Row],[Transfers]]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24859</v>
      </c>
      <c r="E36" s="91" t="s">
        <v>165</v>
      </c>
      <c r="F36" s="195" t="str">
        <f>+F16</f>
        <v>blank</v>
      </c>
      <c r="G36" s="195" t="s">
        <v>165</v>
      </c>
      <c r="H36" s="195" t="s">
        <v>165</v>
      </c>
      <c r="I36" s="159">
        <f t="shared" si="9"/>
        <v>24859</v>
      </c>
      <c r="J36" s="166">
        <f>+Table4[[#This Row],[One-Time Only]]+Table4[[#This Row],[Transfers]]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14087</v>
      </c>
      <c r="E37" s="92" t="s">
        <v>165</v>
      </c>
      <c r="F37" s="193" t="str">
        <f>+F15</f>
        <v>blank</v>
      </c>
      <c r="G37" s="193" t="s">
        <v>165</v>
      </c>
      <c r="H37" s="220">
        <f>+H15</f>
        <v>12877</v>
      </c>
      <c r="I37" s="161">
        <f t="shared" si="9"/>
        <v>26964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0" ref="D38:J38">SUM(D33:D37)</f>
        <v>2367903</v>
      </c>
      <c r="E38" s="94" t="s">
        <v>165</v>
      </c>
      <c r="F38" s="164">
        <f aca="true" t="shared" si="11" ref="F38">SUM(F33:F37)</f>
        <v>241741</v>
      </c>
      <c r="G38" s="164">
        <f aca="true" t="shared" si="12" ref="G38">SUM(G33:G37)</f>
        <v>0</v>
      </c>
      <c r="H38" s="164">
        <f t="shared" si="10"/>
        <v>131472</v>
      </c>
      <c r="I38" s="164">
        <f t="shared" si="10"/>
        <v>2741116</v>
      </c>
      <c r="J38" s="170">
        <f t="shared" si="10"/>
        <v>118595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22865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68082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3'!A55" display="(b)"/>
    <hyperlink ref="E23" location="'3'!A54" display="(b)"/>
    <hyperlink ref="E13" location="'3'!A54" display="(a)"/>
    <hyperlink ref="E14" location="'3'!A54" display="(a)"/>
    <hyperlink ref="E15" location="'3'!A54" display="(a)"/>
    <hyperlink ref="E16" location="'3'!A54" display="(a)"/>
    <hyperlink ref="E19" location="'3'!A54" display="(a)"/>
    <hyperlink ref="E24" location="'3'!A54" display="(a)"/>
    <hyperlink ref="E32" location="'3'!A54" display="(a)"/>
    <hyperlink ref="E11" location="'3'!A55" display="(b)"/>
    <hyperlink ref="E12" location="'3'!A55" display="(b)"/>
    <hyperlink ref="E18" location="'3'!A55" display="(b)"/>
    <hyperlink ref="E21" location="'3'!A55" display="(b)"/>
    <hyperlink ref="E26" location="'3'!A55" display="(b)"/>
    <hyperlink ref="E28" location="'3'!A55" display="(b)"/>
    <hyperlink ref="E29" location="'3'!A55" display="(b)"/>
    <hyperlink ref="E30" location="'3'!A55" display="(b)"/>
    <hyperlink ref="E31" location="'3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 G17:H17" formulaRange="1"/>
    <ignoredError sqref="I22:J22 I27:J27 I37 I17" 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AT59"/>
  <sheetViews>
    <sheetView workbookViewId="0" topLeftCell="B10">
      <selection activeCell="I33" sqref="I33:I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117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4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51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1860646</v>
      </c>
      <c r="E10" s="87" t="s">
        <v>64</v>
      </c>
      <c r="F10" s="172">
        <v>353</v>
      </c>
      <c r="G10" s="220">
        <v>644162</v>
      </c>
      <c r="H10" s="220">
        <v>116848</v>
      </c>
      <c r="I10" s="160">
        <f>SUM(D10:H10)</f>
        <v>2622009</v>
      </c>
      <c r="J10" s="194">
        <f>+Table5[[#This Row],[One-Time Only]]+Table5[[#This Row],[Transfers]]</f>
        <v>761010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62633</v>
      </c>
      <c r="E11" s="85" t="s">
        <v>64</v>
      </c>
      <c r="F11" s="195" t="s">
        <v>165</v>
      </c>
      <c r="G11" s="195" t="s">
        <v>165</v>
      </c>
      <c r="H11" s="212">
        <v>21096</v>
      </c>
      <c r="I11" s="159">
        <f aca="true" t="shared" si="0" ref="I11:I16">SUM(D11:H11)</f>
        <v>83729</v>
      </c>
      <c r="J11" s="166">
        <f>+Table5[[#This Row],[One-Time Only]]+Table5[[#This Row],[Transfers]]</f>
        <v>21096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93663</v>
      </c>
      <c r="E12" s="85" t="s">
        <v>64</v>
      </c>
      <c r="F12" s="195" t="s">
        <v>165</v>
      </c>
      <c r="G12" s="212">
        <v>0</v>
      </c>
      <c r="H12" s="212">
        <v>15888</v>
      </c>
      <c r="I12" s="159">
        <f t="shared" si="0"/>
        <v>109551</v>
      </c>
      <c r="J12" s="166">
        <f>+Table5[[#This Row],[One-Time Only]]+Table5[[#This Row],[Transfers]]</f>
        <v>15888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611685</v>
      </c>
      <c r="E13" s="85" t="s">
        <v>63</v>
      </c>
      <c r="F13" s="195" t="s">
        <v>165</v>
      </c>
      <c r="G13" s="212"/>
      <c r="H13" s="212"/>
      <c r="I13" s="159">
        <f t="shared" si="0"/>
        <v>611685</v>
      </c>
      <c r="J13" s="166">
        <f>+Table5[[#This Row],[One-Time Only]]+Table5[[#This Row],[Transfers]]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33606</v>
      </c>
      <c r="E14" s="85" t="s">
        <v>63</v>
      </c>
      <c r="F14" s="195" t="s">
        <v>165</v>
      </c>
      <c r="G14" s="212"/>
      <c r="H14" s="212"/>
      <c r="I14" s="159">
        <f t="shared" si="0"/>
        <v>33606</v>
      </c>
      <c r="J14" s="166">
        <f>+Table5[[#This Row],[One-Time Only]]+Table5[[#This Row],[Transfers]]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61028</v>
      </c>
      <c r="E15" s="85" t="s">
        <v>63</v>
      </c>
      <c r="F15" s="195" t="s">
        <v>165</v>
      </c>
      <c r="G15" s="212"/>
      <c r="H15" s="173">
        <v>55786</v>
      </c>
      <c r="I15" s="159">
        <f t="shared" si="0"/>
        <v>116814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159630</v>
      </c>
      <c r="E16" s="87" t="s">
        <v>63</v>
      </c>
      <c r="F16" s="193" t="s">
        <v>165</v>
      </c>
      <c r="G16" s="220"/>
      <c r="H16" s="220"/>
      <c r="I16" s="161">
        <f t="shared" si="0"/>
        <v>159630</v>
      </c>
      <c r="J16" s="167">
        <f aca="true" t="shared" si="1" ref="J16">+F16+G16+H16</f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1022245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92770</v>
      </c>
      <c r="I17" s="159">
        <f>SUM(I11:I16)</f>
        <v>1115015</v>
      </c>
      <c r="J17" s="166">
        <f>SUM(J11:J16)</f>
        <v>36984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2332327</v>
      </c>
      <c r="E18" s="85" t="s">
        <v>64</v>
      </c>
      <c r="F18" s="173">
        <v>442</v>
      </c>
      <c r="G18" s="212">
        <v>-2201528</v>
      </c>
      <c r="H18" s="212">
        <v>19308</v>
      </c>
      <c r="I18" s="159">
        <f>SUM(D18:H18)</f>
        <v>150549</v>
      </c>
      <c r="J18" s="166">
        <f>+Table5[[#This Row],[One-Time Only]]+Table5[[#This Row],[Transfers]]</f>
        <v>-2182220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210130</v>
      </c>
      <c r="E19" s="85" t="s">
        <v>63</v>
      </c>
      <c r="F19" s="173">
        <v>5019</v>
      </c>
      <c r="G19" s="195" t="s">
        <v>165</v>
      </c>
      <c r="H19" s="195" t="s">
        <v>165</v>
      </c>
      <c r="I19" s="159">
        <f aca="true" t="shared" si="2" ref="I19:I21">SUM(D19:H19)</f>
        <v>215149</v>
      </c>
      <c r="J19" s="166">
        <f>+Table5[[#This Row],[One-Time Only]]+Table5[[#This Row],[Transfers]]</f>
        <v>0</v>
      </c>
      <c r="L19" s="14"/>
      <c r="M19" s="17"/>
    </row>
    <row r="20" spans="1:13" ht="18.75">
      <c r="A20" s="7" t="s">
        <v>76</v>
      </c>
      <c r="B20" s="29" t="s">
        <v>107</v>
      </c>
      <c r="C20" s="62" t="s">
        <v>49</v>
      </c>
      <c r="D20" s="173">
        <v>285306</v>
      </c>
      <c r="E20" s="88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285306</v>
      </c>
      <c r="J20" s="166">
        <f>+Table5[[#This Row],[One-Time Only]]+Table5[[#This Row],[Transfers]]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131157</v>
      </c>
      <c r="E21" s="87" t="s">
        <v>64</v>
      </c>
      <c r="F21" s="172">
        <v>28179</v>
      </c>
      <c r="G21" s="193" t="s">
        <v>165</v>
      </c>
      <c r="H21" s="193" t="s">
        <v>165</v>
      </c>
      <c r="I21" s="160">
        <f t="shared" si="2"/>
        <v>159336</v>
      </c>
      <c r="J21" s="194">
        <f>+Table5[[#This Row],[One-Time Only]]+Table5[[#This Row],[Transfers]]</f>
        <v>0</v>
      </c>
      <c r="L21" s="14"/>
      <c r="M21" s="17"/>
    </row>
    <row r="22" spans="1:12" ht="16.5" customHeight="1">
      <c r="A22" s="7" t="s">
        <v>76</v>
      </c>
      <c r="B22" s="54" t="s">
        <v>33</v>
      </c>
      <c r="C22" s="91" t="s">
        <v>165</v>
      </c>
      <c r="D22" s="173">
        <f>SUM(D18:D21)</f>
        <v>2958920</v>
      </c>
      <c r="E22" s="91" t="s">
        <v>165</v>
      </c>
      <c r="F22" s="173">
        <f>SUM(F18:F21)</f>
        <v>33640</v>
      </c>
      <c r="G22" s="159">
        <f>SUM(G18:G21)</f>
        <v>-2201528</v>
      </c>
      <c r="H22" s="159">
        <f>SUM(H18:H21)</f>
        <v>19308</v>
      </c>
      <c r="I22" s="159">
        <f>SUM(I18:I21)</f>
        <v>810340</v>
      </c>
      <c r="J22" s="166">
        <f>SUM(J18:J21)</f>
        <v>-2182220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1887231</v>
      </c>
      <c r="E23" s="85" t="s">
        <v>64</v>
      </c>
      <c r="F23" s="173">
        <v>359</v>
      </c>
      <c r="G23" s="212">
        <v>1557366</v>
      </c>
      <c r="H23" s="212">
        <v>2529</v>
      </c>
      <c r="I23" s="159">
        <f aca="true" t="shared" si="3" ref="I23:I26">SUM(D23:H23)</f>
        <v>3447485</v>
      </c>
      <c r="J23" s="166">
        <f>+Table5[[#This Row],[One-Time Only]]+Table5[[#This Row],[Transfers]]</f>
        <v>1559895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246385</v>
      </c>
      <c r="E24" s="85" t="s">
        <v>63</v>
      </c>
      <c r="F24" s="173">
        <v>822017</v>
      </c>
      <c r="G24" s="195" t="s">
        <v>165</v>
      </c>
      <c r="H24" s="195" t="s">
        <v>165</v>
      </c>
      <c r="I24" s="159">
        <f t="shared" si="3"/>
        <v>1068402</v>
      </c>
      <c r="J24" s="166">
        <f>+Table5[[#This Row],[One-Time Only]]+Table5[[#This Row],[Transfers]]</f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579257</v>
      </c>
      <c r="E25" s="88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579257</v>
      </c>
      <c r="J25" s="166">
        <f>+Table5[[#This Row],[One-Time Only]]+Table5[[#This Row],[Transfers]]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338163</v>
      </c>
      <c r="E26" s="87" t="s">
        <v>64</v>
      </c>
      <c r="F26" s="174">
        <v>31897</v>
      </c>
      <c r="G26" s="193" t="s">
        <v>165</v>
      </c>
      <c r="H26" s="193" t="s">
        <v>165</v>
      </c>
      <c r="I26" s="161">
        <f t="shared" si="3"/>
        <v>370060</v>
      </c>
      <c r="J26" s="194">
        <f>+Table5[[#This Row],[One-Time Only]]+Table5[[#This Row],[Transfers]]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3051036</v>
      </c>
      <c r="E27" s="91" t="s">
        <v>165</v>
      </c>
      <c r="F27" s="173">
        <f>SUM(F23:F26)</f>
        <v>854273</v>
      </c>
      <c r="G27" s="159">
        <f>SUM(G23:G26)</f>
        <v>1557366</v>
      </c>
      <c r="H27" s="159">
        <f>SUM(H23:H26)</f>
        <v>2529</v>
      </c>
      <c r="I27" s="159">
        <f>SUM(I23:I26)</f>
        <v>5465204</v>
      </c>
      <c r="J27" s="166">
        <f>SUM(J23:J26)</f>
        <v>1559895</v>
      </c>
      <c r="L27" s="14"/>
    </row>
    <row r="28" spans="1:13" ht="15.75" customHeight="1">
      <c r="A28" s="7" t="s">
        <v>78</v>
      </c>
      <c r="B28" s="29" t="s">
        <v>22</v>
      </c>
      <c r="C28" s="62" t="s">
        <v>103</v>
      </c>
      <c r="D28" s="173">
        <v>138281</v>
      </c>
      <c r="E28" s="85" t="s">
        <v>64</v>
      </c>
      <c r="F28" s="195" t="s">
        <v>165</v>
      </c>
      <c r="G28" s="212"/>
      <c r="H28" s="212">
        <v>15889</v>
      </c>
      <c r="I28" s="159">
        <f aca="true" t="shared" si="4" ref="I28">SUM(D28:H28)</f>
        <v>154170</v>
      </c>
      <c r="J28" s="166">
        <f>+Table5[[#This Row],[One-Time Only]]+Table5[[#This Row],[Transfers]]</f>
        <v>15889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931685</v>
      </c>
      <c r="E29" s="85" t="s">
        <v>64</v>
      </c>
      <c r="F29" s="195" t="s">
        <v>165</v>
      </c>
      <c r="G29" s="212">
        <v>0</v>
      </c>
      <c r="H29" s="212">
        <v>88829</v>
      </c>
      <c r="I29" s="159">
        <f aca="true" t="shared" si="5" ref="I29">SUM(D29:H29)</f>
        <v>1020514</v>
      </c>
      <c r="J29" s="166">
        <f>+Table5[[#This Row],[One-Time Only]]+Table5[[#This Row],[Transfers]]</f>
        <v>88829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27892</v>
      </c>
      <c r="E30" s="145" t="s">
        <v>64</v>
      </c>
      <c r="F30" s="196" t="s">
        <v>165</v>
      </c>
      <c r="G30" s="222"/>
      <c r="H30" s="222">
        <v>3559</v>
      </c>
      <c r="I30" s="197">
        <f aca="true" t="shared" si="6" ref="I30">SUM(D30:H30)</f>
        <v>31451</v>
      </c>
      <c r="J30" s="198">
        <f>+Table5[[#This Row],[One-Time Only]]+Table5[[#This Row],[Transfers]]</f>
        <v>3559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804090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7" ref="I31">SUM(D31:H31)</f>
        <v>804090</v>
      </c>
      <c r="J31" s="166">
        <f>+Table5[[#This Row],[One-Time Only]]+Table5[[#This Row],[Transfers]]</f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218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8" ref="I32">SUM(D32:H32)</f>
        <v>100000</v>
      </c>
      <c r="J32" s="169">
        <f>+Table5[[#This Row],[One-Time Only]]+Table5[[#This Row],[Transfers]]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8607768</v>
      </c>
      <c r="E33" s="91" t="s">
        <v>165</v>
      </c>
      <c r="F33" s="159">
        <f>+F31+F30+F29+F28+F23+F26+F18+F21+F10+F11+F12</f>
        <v>61230</v>
      </c>
      <c r="G33" s="195" t="s">
        <v>165</v>
      </c>
      <c r="H33" s="159">
        <f>+H31+H30+H29+H28+H23+H26+H18+H21+H10+H11+H12</f>
        <v>283946</v>
      </c>
      <c r="I33" s="159">
        <f aca="true" t="shared" si="9" ref="I33:I37">SUM(D33:H33)</f>
        <v>8952944</v>
      </c>
      <c r="J33" s="166">
        <f>+J31+J30+J29+J28+J23+J26+J18+J21+J10+J11+J12</f>
        <v>283946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1932763</v>
      </c>
      <c r="E34" s="91" t="s">
        <v>165</v>
      </c>
      <c r="F34" s="159">
        <f>+F13+F19+F24+F20+F25+F32</f>
        <v>927036</v>
      </c>
      <c r="G34" s="195" t="s">
        <v>165</v>
      </c>
      <c r="H34" s="195" t="s">
        <v>165</v>
      </c>
      <c r="I34" s="159">
        <f t="shared" si="9"/>
        <v>2859799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33606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9"/>
        <v>33606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159630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9"/>
        <v>159630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61028</v>
      </c>
      <c r="E37" s="92" t="s">
        <v>165</v>
      </c>
      <c r="F37" s="193" t="s">
        <v>165</v>
      </c>
      <c r="G37" s="193" t="s">
        <v>165</v>
      </c>
      <c r="H37" s="161">
        <f>+H15</f>
        <v>55786</v>
      </c>
      <c r="I37" s="161">
        <f t="shared" si="9"/>
        <v>116814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0" ref="D38:J38">SUM(D33:D37)</f>
        <v>10794795</v>
      </c>
      <c r="E38" s="94" t="s">
        <v>165</v>
      </c>
      <c r="F38" s="164">
        <f t="shared" si="10"/>
        <v>988266</v>
      </c>
      <c r="G38" s="164">
        <f aca="true" t="shared" si="11" ref="G38">SUM(G33:G37)</f>
        <v>0</v>
      </c>
      <c r="H38" s="164">
        <f t="shared" si="10"/>
        <v>339732</v>
      </c>
      <c r="I38" s="164">
        <f t="shared" si="10"/>
        <v>12122793</v>
      </c>
      <c r="J38" s="170">
        <f t="shared" si="10"/>
        <v>283946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103561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357727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4'!A55" display="(b)"/>
    <hyperlink ref="E13" location="'4'!A54" display="(a)"/>
    <hyperlink ref="E14" location="'4'!A54" display="(a)"/>
    <hyperlink ref="E15" location="'4'!A54" display="(a)"/>
    <hyperlink ref="E16" location="'4'!A54" display="(a)"/>
    <hyperlink ref="E19" location="'4'!A54" display="(a)"/>
    <hyperlink ref="E24" location="'4'!A54" display="(a)"/>
    <hyperlink ref="E32" location="'4'!A54" display="(a)"/>
    <hyperlink ref="E11" location="'4'!A55" display="(b)"/>
    <hyperlink ref="E12" location="'4'!A55" display="(b)"/>
    <hyperlink ref="E18" location="'4'!A55" display="(b)"/>
    <hyperlink ref="E21" location="'4'!A55" display="(b)"/>
    <hyperlink ref="E23" location="'4'!A55" display="(b)"/>
    <hyperlink ref="E26" location="'4'!A55" display="(b)"/>
    <hyperlink ref="E28" location="'4'!A55" display="(b)"/>
    <hyperlink ref="E29" location="'4'!A55" display="(b)"/>
    <hyperlink ref="E30" location="'4'!A55" display="(b)"/>
    <hyperlink ref="E31" location="'4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 H17" formulaRange="1"/>
    <ignoredError sqref="I17" formula="1" formulaRange="1"/>
    <ignoredError sqref="I22:J22 I27:J27 I33 I37" formula="1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AT59"/>
  <sheetViews>
    <sheetView workbookViewId="0" topLeftCell="A16">
      <selection activeCell="H33" sqref="H33:H37"/>
    </sheetView>
  </sheetViews>
  <sheetFormatPr defaultColWidth="9.77734375" defaultRowHeight="15"/>
  <cols>
    <col min="1" max="1" width="21.4453125" style="1" customWidth="1"/>
    <col min="2" max="2" width="27.10546875" style="1" customWidth="1"/>
    <col min="3" max="3" width="15.99609375" style="1" customWidth="1"/>
    <col min="4" max="4" width="15.664062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118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55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6.5" thickBot="1">
      <c r="A8" s="11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65" t="s">
        <v>162</v>
      </c>
      <c r="C9" s="40" t="s">
        <v>39</v>
      </c>
      <c r="D9" s="40" t="s">
        <v>11</v>
      </c>
      <c r="E9" s="40" t="s">
        <v>168</v>
      </c>
      <c r="F9" s="40" t="s">
        <v>92</v>
      </c>
      <c r="G9" s="40" t="s">
        <v>93</v>
      </c>
      <c r="H9" s="40" t="s">
        <v>95</v>
      </c>
      <c r="I9" s="40" t="s">
        <v>40</v>
      </c>
      <c r="J9" s="55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235666</v>
      </c>
      <c r="E10" s="152" t="s">
        <v>64</v>
      </c>
      <c r="F10" s="172">
        <v>45</v>
      </c>
      <c r="G10" s="220">
        <v>82075</v>
      </c>
      <c r="H10" s="220">
        <v>12219</v>
      </c>
      <c r="I10" s="160">
        <f>SUM(D10:H10)</f>
        <v>330005</v>
      </c>
      <c r="J10" s="194">
        <f>+Table6[[#This Row],[Transfers]]+Table6[[#This Row],[One-Time Only]]</f>
        <v>94294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22966</v>
      </c>
      <c r="E11" s="85" t="s">
        <v>64</v>
      </c>
      <c r="F11" s="195" t="s">
        <v>165</v>
      </c>
      <c r="G11" s="195">
        <v>0</v>
      </c>
      <c r="H11" s="195">
        <v>1748</v>
      </c>
      <c r="I11" s="159">
        <f aca="true" t="shared" si="0" ref="I11:I16">SUM(D11:H11)</f>
        <v>24714</v>
      </c>
      <c r="J11" s="166">
        <f>+Table6[[#This Row],[Transfers]]+Table6[[#This Row],[One-Time Only]]</f>
        <v>1748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34345</v>
      </c>
      <c r="E12" s="85" t="s">
        <v>64</v>
      </c>
      <c r="F12" s="195" t="s">
        <v>165</v>
      </c>
      <c r="G12" s="195"/>
      <c r="H12" s="195">
        <v>1079</v>
      </c>
      <c r="I12" s="159">
        <f t="shared" si="0"/>
        <v>35424</v>
      </c>
      <c r="J12" s="166">
        <f>+Table6[[#This Row],[Transfers]]+Table6[[#This Row],[One-Time Only]]</f>
        <v>1079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104569</v>
      </c>
      <c r="E13" s="85" t="s">
        <v>63</v>
      </c>
      <c r="F13" s="195" t="s">
        <v>165</v>
      </c>
      <c r="G13" s="195"/>
      <c r="H13" s="195"/>
      <c r="I13" s="159">
        <f t="shared" si="0"/>
        <v>104569</v>
      </c>
      <c r="J13" s="166">
        <f>+Table6[[#This Row],[Transfers]]+Table6[[#This Row],[One-Time Only]]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3113</v>
      </c>
      <c r="E14" s="85" t="s">
        <v>63</v>
      </c>
      <c r="F14" s="195" t="s">
        <v>165</v>
      </c>
      <c r="G14" s="195"/>
      <c r="H14" s="195"/>
      <c r="I14" s="159">
        <f t="shared" si="0"/>
        <v>3113</v>
      </c>
      <c r="J14" s="166">
        <f aca="true" t="shared" si="1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9471</v>
      </c>
      <c r="E15" s="85" t="s">
        <v>63</v>
      </c>
      <c r="F15" s="195" t="s">
        <v>165</v>
      </c>
      <c r="G15" s="195"/>
      <c r="H15" s="173">
        <v>8658</v>
      </c>
      <c r="I15" s="159">
        <f t="shared" si="0"/>
        <v>18129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14788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14788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189252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11485</v>
      </c>
      <c r="I17" s="159">
        <f>SUM(I11:I16)</f>
        <v>200737</v>
      </c>
      <c r="J17" s="166">
        <f>SUM(J11:J16)</f>
        <v>2827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295408</v>
      </c>
      <c r="E18" s="85" t="s">
        <v>64</v>
      </c>
      <c r="F18" s="173">
        <v>56</v>
      </c>
      <c r="G18" s="212">
        <v>-483841</v>
      </c>
      <c r="H18" s="212">
        <v>2446</v>
      </c>
      <c r="I18" s="159">
        <f>SUM(D18:H18)</f>
        <v>-185931</v>
      </c>
      <c r="J18" s="166">
        <f>+Table6[[#This Row],[Transfers]]+Table6[[#This Row],[One-Time Only]]</f>
        <v>-481395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26131</v>
      </c>
      <c r="E19" s="85" t="s">
        <v>63</v>
      </c>
      <c r="F19" s="173">
        <v>96</v>
      </c>
      <c r="G19" s="195" t="s">
        <v>165</v>
      </c>
      <c r="H19" s="195" t="s">
        <v>165</v>
      </c>
      <c r="I19" s="159">
        <f aca="true" t="shared" si="2" ref="I19:I21">SUM(D19:H19)</f>
        <v>26227</v>
      </c>
      <c r="J19" s="166">
        <f>+Table6[[#This Row],[Transfers]]+Table6[[#This Row],[One-Time Only]]</f>
        <v>0</v>
      </c>
      <c r="L19" s="14"/>
      <c r="M19" s="17"/>
    </row>
    <row r="20" spans="1:13" ht="18.75">
      <c r="A20" s="7" t="s">
        <v>76</v>
      </c>
      <c r="B20" s="29" t="s">
        <v>107</v>
      </c>
      <c r="C20" s="62" t="s">
        <v>49</v>
      </c>
      <c r="D20" s="173">
        <v>74688</v>
      </c>
      <c r="E20" s="88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74688</v>
      </c>
      <c r="J20" s="166">
        <f>+Table6[[#This Row],[Transfers]]+Table6[[#This Row],[One-Time Only]]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6088</v>
      </c>
      <c r="E21" s="152" t="s">
        <v>64</v>
      </c>
      <c r="F21" s="172">
        <v>7653</v>
      </c>
      <c r="G21" s="193" t="s">
        <v>165</v>
      </c>
      <c r="H21" s="193" t="s">
        <v>165</v>
      </c>
      <c r="I21" s="160">
        <f t="shared" si="2"/>
        <v>13741</v>
      </c>
      <c r="J21" s="194">
        <f>+Table6[[#This Row],[Transfers]]+Table6[[#This Row],[One-Time Only]]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402315</v>
      </c>
      <c r="E22" s="91" t="s">
        <v>165</v>
      </c>
      <c r="F22" s="159">
        <f>SUM(F18:F21)</f>
        <v>7805</v>
      </c>
      <c r="G22" s="159">
        <f>SUM(G18:G21)</f>
        <v>-483841</v>
      </c>
      <c r="H22" s="159">
        <f>SUM(H18:H21)</f>
        <v>2446</v>
      </c>
      <c r="I22" s="159">
        <f>SUM(I18:I21)</f>
        <v>-71275</v>
      </c>
      <c r="J22" s="166">
        <f>SUM(J18:J21)</f>
        <v>-481395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239033</v>
      </c>
      <c r="E23" s="85" t="s">
        <v>64</v>
      </c>
      <c r="F23" s="173">
        <v>46</v>
      </c>
      <c r="G23" s="212">
        <v>401766</v>
      </c>
      <c r="H23" s="212">
        <v>320</v>
      </c>
      <c r="I23" s="159">
        <f aca="true" t="shared" si="3" ref="I23:I26">SUM(D23:H23)</f>
        <v>641165</v>
      </c>
      <c r="J23" s="166">
        <f>+Table6[[#This Row],[Transfers]]+Table6[[#This Row],[One-Time Only]]</f>
        <v>402086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29729</v>
      </c>
      <c r="E24" s="85" t="s">
        <v>63</v>
      </c>
      <c r="F24" s="173">
        <v>88247</v>
      </c>
      <c r="G24" s="195" t="s">
        <v>165</v>
      </c>
      <c r="H24" s="195" t="s">
        <v>165</v>
      </c>
      <c r="I24" s="159">
        <f t="shared" si="3"/>
        <v>117976</v>
      </c>
      <c r="J24" s="166">
        <f>+Table6[[#This Row],[Transfers]]+Table6[[#This Row],[One-Time Only]]</f>
        <v>0</v>
      </c>
      <c r="L24" s="14"/>
      <c r="M24" s="17"/>
    </row>
    <row r="25" spans="1:13" ht="18.75">
      <c r="A25" s="7" t="s">
        <v>77</v>
      </c>
      <c r="B25" s="29" t="s">
        <v>111</v>
      </c>
      <c r="C25" s="62" t="s">
        <v>50</v>
      </c>
      <c r="D25" s="173">
        <v>151640</v>
      </c>
      <c r="E25" s="88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151640</v>
      </c>
      <c r="J25" s="166">
        <f>+Table6[[#This Row],[Transfers]]+Table6[[#This Row],[One-Time Only]]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54034</v>
      </c>
      <c r="E26" s="152" t="s">
        <v>64</v>
      </c>
      <c r="F26" s="174">
        <v>2680</v>
      </c>
      <c r="G26" s="193" t="s">
        <v>165</v>
      </c>
      <c r="H26" s="193" t="s">
        <v>165</v>
      </c>
      <c r="I26" s="161">
        <f t="shared" si="3"/>
        <v>56714</v>
      </c>
      <c r="J26" s="194">
        <f>+Table6[[#This Row],[Transfers]]+Table6[[#This Row],[One-Time Only]]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474436</v>
      </c>
      <c r="E27" s="91" t="s">
        <v>165</v>
      </c>
      <c r="F27" s="159">
        <f>SUM(F23:F26)</f>
        <v>90973</v>
      </c>
      <c r="G27" s="159">
        <f>SUM(G23:G26)</f>
        <v>401766</v>
      </c>
      <c r="H27" s="159">
        <f>SUM(H23:H26)</f>
        <v>320</v>
      </c>
      <c r="I27" s="159">
        <f>SUM(I23:I26)</f>
        <v>967495</v>
      </c>
      <c r="J27" s="166">
        <f>SUM(J23:J26)</f>
        <v>402086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16691</v>
      </c>
      <c r="E28" s="85" t="s">
        <v>64</v>
      </c>
      <c r="F28" s="195" t="s">
        <v>165</v>
      </c>
      <c r="G28" s="212"/>
      <c r="H28" s="212">
        <v>1918</v>
      </c>
      <c r="I28" s="159">
        <f aca="true" t="shared" si="4" ref="I28">SUM(D28:H28)</f>
        <v>18609</v>
      </c>
      <c r="J28" s="166">
        <f>+Table6[[#This Row],[Transfers]]+Table6[[#This Row],[One-Time Only]]</f>
        <v>1918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118006</v>
      </c>
      <c r="E29" s="85" t="s">
        <v>64</v>
      </c>
      <c r="F29" s="195" t="s">
        <v>165</v>
      </c>
      <c r="G29" s="212">
        <v>0</v>
      </c>
      <c r="H29" s="212">
        <v>10382</v>
      </c>
      <c r="I29" s="159">
        <f aca="true" t="shared" si="5" ref="I29">SUM(D29:H29)</f>
        <v>128388</v>
      </c>
      <c r="J29" s="166">
        <f>+Table6[[#This Row],[Transfers]]+Table6[[#This Row],[One-Time Only]]</f>
        <v>10382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3533</v>
      </c>
      <c r="E30" s="145" t="s">
        <v>64</v>
      </c>
      <c r="F30" s="196" t="s">
        <v>165</v>
      </c>
      <c r="G30" s="222"/>
      <c r="H30" s="222">
        <v>518</v>
      </c>
      <c r="I30" s="197">
        <f aca="true" t="shared" si="6" ref="I30">SUM(D30:H30)</f>
        <v>4051</v>
      </c>
      <c r="J30" s="198">
        <f>+Table6[[#This Row],[Transfers]]+Table6[[#This Row],[One-Time Only]]</f>
        <v>518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168092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7" ref="I31">SUM(D31:H31)</f>
        <v>168092</v>
      </c>
      <c r="J31" s="166">
        <f>+Table6[[#This Row],[Transfers]]+Table6[[#This Row],[One-Time Only]]</f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218" t="s">
        <v>165</v>
      </c>
      <c r="E32" s="145" t="s">
        <v>63</v>
      </c>
      <c r="F32" s="197">
        <v>100000</v>
      </c>
      <c r="G32" s="202" t="s">
        <v>165</v>
      </c>
      <c r="H32" s="202" t="s">
        <v>165</v>
      </c>
      <c r="I32" s="197">
        <f aca="true" t="shared" si="8" ref="I32">SUM(D32:H32)</f>
        <v>100000</v>
      </c>
      <c r="J32" s="169">
        <f>+Table6[[#This Row],[Transfers]]+Table6[[#This Row],[One-Time Only]]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1193862</v>
      </c>
      <c r="E33" s="91" t="s">
        <v>165</v>
      </c>
      <c r="F33" s="159">
        <f>+F31+F30+F29+F28+F23+F26+F18+F21+F10+F11+F12</f>
        <v>10480</v>
      </c>
      <c r="G33" s="195" t="s">
        <v>165</v>
      </c>
      <c r="H33" s="159">
        <f>+H31+H30+H29+H28+H23+H26+H18+H21+H10+H11+H12</f>
        <v>30630</v>
      </c>
      <c r="I33" s="159">
        <f aca="true" t="shared" si="9" ref="I33:I37">SUM(D33:H33)</f>
        <v>1234972</v>
      </c>
      <c r="J33" s="166">
        <f>+J31+J30+J29+J28+J23+J26+J18+J21+J10+J11+J12</f>
        <v>30630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386757</v>
      </c>
      <c r="E34" s="91" t="s">
        <v>165</v>
      </c>
      <c r="F34" s="159">
        <f>+F13+F19+F24+F20+F25+F32</f>
        <v>188343</v>
      </c>
      <c r="G34" s="195" t="s">
        <v>165</v>
      </c>
      <c r="H34" s="195" t="s">
        <v>165</v>
      </c>
      <c r="I34" s="159">
        <f t="shared" si="9"/>
        <v>575100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3113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9"/>
        <v>3113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14788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9"/>
        <v>14788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9471</v>
      </c>
      <c r="E37" s="92" t="s">
        <v>165</v>
      </c>
      <c r="F37" s="193" t="s">
        <v>165</v>
      </c>
      <c r="G37" s="193" t="s">
        <v>165</v>
      </c>
      <c r="H37" s="161">
        <f>+H15</f>
        <v>8658</v>
      </c>
      <c r="I37" s="161">
        <f t="shared" si="9"/>
        <v>18129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0" ref="D38:J38">SUM(D33:D37)</f>
        <v>1607991</v>
      </c>
      <c r="E38" s="94" t="s">
        <v>165</v>
      </c>
      <c r="F38" s="164">
        <f t="shared" si="10"/>
        <v>198823</v>
      </c>
      <c r="G38" s="164">
        <f aca="true" t="shared" si="11" ref="G38">SUM(G33:G37)</f>
        <v>0</v>
      </c>
      <c r="H38" s="164">
        <f t="shared" si="10"/>
        <v>39288</v>
      </c>
      <c r="I38" s="164">
        <f t="shared" si="10"/>
        <v>1846102</v>
      </c>
      <c r="J38" s="170">
        <f t="shared" si="10"/>
        <v>30630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21649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45309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5'!A55" display="(b)"/>
    <hyperlink ref="E13" location="'5'!A54" display="(a)"/>
    <hyperlink ref="E14" location="'5'!A54" display="(a)"/>
    <hyperlink ref="E15" location="'5'!A54" display="(a)"/>
    <hyperlink ref="E16" location="'5'!A54" display="(a)"/>
    <hyperlink ref="E19" location="'5'!A54" display="(a)"/>
    <hyperlink ref="E24" location="'5'!A54" display="(a)"/>
    <hyperlink ref="E32" location="'5'!A54" display="(a)"/>
    <hyperlink ref="E11" location="'5'!A55" display="(b)"/>
    <hyperlink ref="E12" location="'5'!A55" display="(b)"/>
    <hyperlink ref="E18" location="'5'!A55" display="(b)"/>
    <hyperlink ref="E21" location="'5'!A55" display="(b)"/>
    <hyperlink ref="E23" location="'5'!A55" display="(b)"/>
    <hyperlink ref="E26" location="'5'!A55" display="(b)"/>
    <hyperlink ref="E28" location="'5'!A55" display="(b)"/>
    <hyperlink ref="E29" location="'5'!A55" display="(b)"/>
    <hyperlink ref="E30" location="'5'!A55" display="(b)"/>
    <hyperlink ref="E31" location="'5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" formulaRange="1"/>
    <ignoredError sqref="I17 I22:J22 I27:J27 I33 I37 G38" formula="1"/>
  </ignoredErrors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AT59"/>
  <sheetViews>
    <sheetView workbookViewId="0" topLeftCell="A19">
      <selection activeCell="H10" activeCellId="3" sqref="H27:H30 H22 H17 H10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119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56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800567</v>
      </c>
      <c r="E10" s="152" t="s">
        <v>64</v>
      </c>
      <c r="F10" s="172">
        <v>152</v>
      </c>
      <c r="G10" s="193">
        <v>0</v>
      </c>
      <c r="H10" s="220">
        <v>41508</v>
      </c>
      <c r="I10" s="160">
        <f>SUM(D10:H10)</f>
        <v>842227</v>
      </c>
      <c r="J10" s="194">
        <f>+Table7[[#This Row],[Transfers]]+Table7[[#This Row],[One-Time Only]]</f>
        <v>41508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25106</v>
      </c>
      <c r="E11" s="85" t="s">
        <v>64</v>
      </c>
      <c r="F11" s="195" t="s">
        <v>165</v>
      </c>
      <c r="G11" s="195">
        <v>0</v>
      </c>
      <c r="H11" s="212">
        <v>2657</v>
      </c>
      <c r="I11" s="159">
        <f aca="true" t="shared" si="0" ref="I11:I16">SUM(D11:H11)</f>
        <v>27763</v>
      </c>
      <c r="J11" s="166">
        <f>+Table7[[#This Row],[Transfers]]+Table7[[#This Row],[One-Time Only]]</f>
        <v>2657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37545</v>
      </c>
      <c r="E12" s="85" t="s">
        <v>64</v>
      </c>
      <c r="F12" s="195" t="s">
        <v>165</v>
      </c>
      <c r="G12" s="195"/>
      <c r="H12" s="212">
        <v>1640</v>
      </c>
      <c r="I12" s="159">
        <f t="shared" si="0"/>
        <v>39185</v>
      </c>
      <c r="J12" s="166">
        <f>+Table7[[#This Row],[Transfers]]+Table7[[#This Row],[One-Time Only]]</f>
        <v>1640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131925</v>
      </c>
      <c r="E13" s="85" t="s">
        <v>63</v>
      </c>
      <c r="F13" s="195" t="s">
        <v>165</v>
      </c>
      <c r="G13" s="195"/>
      <c r="H13" s="212"/>
      <c r="I13" s="159">
        <f t="shared" si="0"/>
        <v>131925</v>
      </c>
      <c r="J13" s="166">
        <f>+Table7[[#This Row],[Transfers]]+Table7[[#This Row],[One-Time Only]]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4758</v>
      </c>
      <c r="E14" s="85" t="s">
        <v>63</v>
      </c>
      <c r="F14" s="195" t="s">
        <v>165</v>
      </c>
      <c r="G14" s="195"/>
      <c r="H14" s="195"/>
      <c r="I14" s="159">
        <f t="shared" si="0"/>
        <v>4758</v>
      </c>
      <c r="J14" s="166">
        <f aca="true" t="shared" si="1" ref="J14:J16">+F14+G14+H14</f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22239</v>
      </c>
      <c r="E15" s="85" t="s">
        <v>63</v>
      </c>
      <c r="F15" s="195" t="s">
        <v>165</v>
      </c>
      <c r="G15" s="195"/>
      <c r="H15" s="173">
        <v>20327</v>
      </c>
      <c r="I15" s="159">
        <f t="shared" si="0"/>
        <v>42566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22601</v>
      </c>
      <c r="E16" s="152" t="s">
        <v>63</v>
      </c>
      <c r="F16" s="193" t="s">
        <v>165</v>
      </c>
      <c r="G16" s="193"/>
      <c r="H16" s="193"/>
      <c r="I16" s="161">
        <f t="shared" si="0"/>
        <v>22601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244174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24624</v>
      </c>
      <c r="I17" s="159">
        <f>SUM(I11:I16)</f>
        <v>268798</v>
      </c>
      <c r="J17" s="166">
        <f>SUM(J11:J16)</f>
        <v>4297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1003515</v>
      </c>
      <c r="E18" s="85" t="s">
        <v>64</v>
      </c>
      <c r="F18" s="173">
        <v>190</v>
      </c>
      <c r="G18" s="195" t="s">
        <v>165</v>
      </c>
      <c r="H18" s="212">
        <v>8308</v>
      </c>
      <c r="I18" s="159">
        <f>SUM(D18:H18)</f>
        <v>1012013</v>
      </c>
      <c r="J18" s="166">
        <f>+Table7[[#This Row],[Transfers]]+Table7[[#This Row],[One-Time Only]]</f>
        <v>8308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93611</v>
      </c>
      <c r="E19" s="85" t="s">
        <v>63</v>
      </c>
      <c r="F19" s="173">
        <v>5731</v>
      </c>
      <c r="G19" s="195" t="s">
        <v>165</v>
      </c>
      <c r="H19" s="195" t="s">
        <v>165</v>
      </c>
      <c r="I19" s="159">
        <f aca="true" t="shared" si="2" ref="I19:I21">SUM(D19:H19)</f>
        <v>99342</v>
      </c>
      <c r="J19" s="166">
        <f>+Table7[[#This Row],[Transfers]]+Table7[[#This Row],[One-Time Only]]</f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181925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2"/>
        <v>181925</v>
      </c>
      <c r="J20" s="166">
        <f>+Table7[[#This Row],[Transfers]]+Table7[[#This Row],[One-Time Only]]</f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390788</v>
      </c>
      <c r="E21" s="152" t="s">
        <v>64</v>
      </c>
      <c r="F21" s="172">
        <v>352533</v>
      </c>
      <c r="G21" s="193" t="s">
        <v>165</v>
      </c>
      <c r="H21" s="193" t="s">
        <v>165</v>
      </c>
      <c r="I21" s="160">
        <f t="shared" si="2"/>
        <v>743321</v>
      </c>
      <c r="J21" s="194">
        <f>+Table7[[#This Row],[Transfers]]+Table7[[#This Row],[One-Time Only]]</f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1669839</v>
      </c>
      <c r="E22" s="91" t="s">
        <v>165</v>
      </c>
      <c r="F22" s="173">
        <f>SUM(F18:F21)</f>
        <v>358454</v>
      </c>
      <c r="G22" s="159">
        <f>SUM(G18:G21)</f>
        <v>0</v>
      </c>
      <c r="H22" s="159">
        <f>SUM(H18:H21)</f>
        <v>8308</v>
      </c>
      <c r="I22" s="159">
        <f>SUM(I18:I21)</f>
        <v>2036601</v>
      </c>
      <c r="J22" s="166">
        <f>SUM(J18:J21)</f>
        <v>8308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812006</v>
      </c>
      <c r="E23" s="85" t="s">
        <v>64</v>
      </c>
      <c r="F23" s="173">
        <v>154</v>
      </c>
      <c r="G23" s="195" t="s">
        <v>165</v>
      </c>
      <c r="H23" s="212">
        <v>1088</v>
      </c>
      <c r="I23" s="159">
        <f aca="true" t="shared" si="3" ref="I23:I26">SUM(D23:H23)</f>
        <v>813248</v>
      </c>
      <c r="J23" s="166">
        <f>+Table7[[#This Row],[Transfers]]+Table7[[#This Row],[One-Time Only]]</f>
        <v>1088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115793</v>
      </c>
      <c r="E24" s="85" t="s">
        <v>63</v>
      </c>
      <c r="F24" s="173">
        <v>458711</v>
      </c>
      <c r="G24" s="195" t="s">
        <v>165</v>
      </c>
      <c r="H24" s="195" t="s">
        <v>165</v>
      </c>
      <c r="I24" s="159">
        <f t="shared" si="3"/>
        <v>574504</v>
      </c>
      <c r="J24" s="166">
        <f>+Table7[[#This Row],[Transfers]]+Table7[[#This Row],[One-Time Only]]</f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369363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3"/>
        <v>369363</v>
      </c>
      <c r="J25" s="166">
        <f>+Table7[[#This Row],[Transfers]]+Table7[[#This Row],[One-Time Only]]</f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1091741</v>
      </c>
      <c r="E26" s="152" t="s">
        <v>64</v>
      </c>
      <c r="F26" s="174">
        <v>245107</v>
      </c>
      <c r="G26" s="193" t="s">
        <v>165</v>
      </c>
      <c r="H26" s="193" t="s">
        <v>165</v>
      </c>
      <c r="I26" s="161">
        <f t="shared" si="3"/>
        <v>1336848</v>
      </c>
      <c r="J26" s="194">
        <f>+Table7[[#This Row],[Transfers]]+Table7[[#This Row],[One-Time Only]]</f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2388903</v>
      </c>
      <c r="E27" s="91" t="s">
        <v>165</v>
      </c>
      <c r="F27" s="159">
        <f>SUM(F23:F26)</f>
        <v>703972</v>
      </c>
      <c r="G27" s="159">
        <f>SUM(G23:G26)</f>
        <v>0</v>
      </c>
      <c r="H27" s="159">
        <f>SUM(H23:H26)</f>
        <v>1088</v>
      </c>
      <c r="I27" s="159">
        <f>SUM(I23:I26)</f>
        <v>3093963</v>
      </c>
      <c r="J27" s="166">
        <f>SUM(J23:J26)</f>
        <v>1088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61748</v>
      </c>
      <c r="E28" s="85" t="s">
        <v>64</v>
      </c>
      <c r="F28" s="195" t="s">
        <v>165</v>
      </c>
      <c r="G28" s="195" t="s">
        <v>165</v>
      </c>
      <c r="H28" s="212">
        <v>7095</v>
      </c>
      <c r="I28" s="159">
        <f aca="true" t="shared" si="4" ref="I28">SUM(D28:H28)</f>
        <v>68843</v>
      </c>
      <c r="J28" s="166">
        <f>+Table7[[#This Row],[Transfers]]+Table7[[#This Row],[One-Time Only]]</f>
        <v>7095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400870</v>
      </c>
      <c r="E29" s="85" t="s">
        <v>64</v>
      </c>
      <c r="F29" s="195" t="s">
        <v>165</v>
      </c>
      <c r="G29" s="212">
        <v>42668</v>
      </c>
      <c r="H29" s="212">
        <v>35267</v>
      </c>
      <c r="I29" s="159">
        <f aca="true" t="shared" si="5" ref="I29">SUM(D29:H29)</f>
        <v>478805</v>
      </c>
      <c r="J29" s="166">
        <f>+Table7[[#This Row],[Transfers]]+Table7[[#This Row],[One-Time Only]]</f>
        <v>77935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12001</v>
      </c>
      <c r="E30" s="145" t="s">
        <v>64</v>
      </c>
      <c r="F30" s="196" t="s">
        <v>165</v>
      </c>
      <c r="G30" s="196" t="s">
        <v>165</v>
      </c>
      <c r="H30" s="222">
        <v>1166</v>
      </c>
      <c r="I30" s="197">
        <f aca="true" t="shared" si="6" ref="I30">SUM(D30:H30)</f>
        <v>13167</v>
      </c>
      <c r="J30" s="198">
        <f>+Table7[[#This Row],[Transfers]]+Table7[[#This Row],[One-Time Only]]</f>
        <v>1166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331290</v>
      </c>
      <c r="E31" s="85" t="s">
        <v>64</v>
      </c>
      <c r="F31" s="195" t="s">
        <v>165</v>
      </c>
      <c r="G31" s="212">
        <v>-42668</v>
      </c>
      <c r="H31" s="195" t="s">
        <v>165</v>
      </c>
      <c r="I31" s="159">
        <f aca="true" t="shared" si="7" ref="I31">SUM(D31:H31)</f>
        <v>288622</v>
      </c>
      <c r="J31" s="166">
        <f>+Table7[[#This Row],[Transfers]]+Table7[[#This Row],[One-Time Only]]</f>
        <v>-42668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8" ref="I32">SUM(D32:H32)</f>
        <v>100000</v>
      </c>
      <c r="J32" s="169">
        <f>+Table7[[#This Row],[Transfers]]+Table7[[#This Row],[One-Time Only]]</f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4967177</v>
      </c>
      <c r="E33" s="91" t="s">
        <v>165</v>
      </c>
      <c r="F33" s="159">
        <f>+F31+F30+F29+F28+F23+F26+F18+F21+F10+F11+F12</f>
        <v>598136</v>
      </c>
      <c r="G33" s="195" t="s">
        <v>165</v>
      </c>
      <c r="H33" s="212">
        <f>+H31+H30+H29+H28+H23+H26+H18+H21+H10+H11+H12</f>
        <v>98729</v>
      </c>
      <c r="I33" s="159">
        <f aca="true" t="shared" si="9" ref="I33:I37">SUM(D33:H33)</f>
        <v>5664042</v>
      </c>
      <c r="J33" s="166">
        <f>+J31+J30+J29+J28+J23+J26+J18+J21+J10+J11+J12</f>
        <v>98729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892617</v>
      </c>
      <c r="E34" s="91" t="s">
        <v>165</v>
      </c>
      <c r="F34" s="159">
        <f>+F13+F19+F24+F20+F25+F32</f>
        <v>564442</v>
      </c>
      <c r="G34" s="195" t="s">
        <v>165</v>
      </c>
      <c r="H34" s="195" t="s">
        <v>165</v>
      </c>
      <c r="I34" s="159">
        <f t="shared" si="9"/>
        <v>1457059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4758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9"/>
        <v>4758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22601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9"/>
        <v>22601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22239</v>
      </c>
      <c r="E37" s="92" t="s">
        <v>165</v>
      </c>
      <c r="F37" s="193" t="s">
        <v>165</v>
      </c>
      <c r="G37" s="193" t="s">
        <v>165</v>
      </c>
      <c r="H37" s="161">
        <f>+H15</f>
        <v>20327</v>
      </c>
      <c r="I37" s="161">
        <f t="shared" si="9"/>
        <v>42566</v>
      </c>
      <c r="J37" s="167">
        <f>+J15</f>
        <v>0</v>
      </c>
      <c r="K37" s="14"/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0" ref="D38:J38">SUM(D33:D37)</f>
        <v>5909392</v>
      </c>
      <c r="E38" s="94" t="s">
        <v>165</v>
      </c>
      <c r="F38" s="164">
        <f t="shared" si="10"/>
        <v>1162578</v>
      </c>
      <c r="G38" s="164">
        <f aca="true" t="shared" si="11" ref="G38">SUM(G33:G37)</f>
        <v>0</v>
      </c>
      <c r="H38" s="164">
        <f>SUM(H33:H37)</f>
        <v>119056</v>
      </c>
      <c r="I38" s="164">
        <f t="shared" si="10"/>
        <v>7191026</v>
      </c>
      <c r="J38" s="170">
        <f t="shared" si="10"/>
        <v>98729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191">
        <v>42668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2">
        <f>ROUND((D10+D18+D23+F10+F18+F23)*(5/85),0)</f>
        <v>153917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6'!A55" display="(b)"/>
    <hyperlink ref="E13" location="'6'!A54" display="(a)"/>
    <hyperlink ref="E23" location="'6'!A54" display="(b)"/>
    <hyperlink ref="E14" location="'6'!A54" display="(a)"/>
    <hyperlink ref="E15" location="'6'!A54" display="(a)"/>
    <hyperlink ref="E16" location="'6'!A54" display="(a)"/>
    <hyperlink ref="E19" location="'6'!A54" display="(a)"/>
    <hyperlink ref="E24" location="'6'!A54" display="(a)"/>
    <hyperlink ref="E32" location="'6'!A54" display="(a)"/>
    <hyperlink ref="E11" location="'6'!A55" display="(b)"/>
    <hyperlink ref="E12" location="'6'!A55" display="(b)"/>
    <hyperlink ref="E18" location="'6'!A55" display="(b)"/>
    <hyperlink ref="E21" location="'6'!A55" display="(b)"/>
    <hyperlink ref="E26" location="'6'!A55" display="(b)"/>
    <hyperlink ref="E28" location="'6'!A55" display="(b)"/>
    <hyperlink ref="E29" location="'6'!A55" display="(b)"/>
    <hyperlink ref="E30" location="'6'!A55" display="(b)"/>
    <hyperlink ref="E31" location="'6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ignoredErrors>
    <ignoredError sqref="D17 G17 H17" formulaRange="1"/>
    <ignoredError sqref="I22:J22 I27:J27 I33 I37 G38" formula="1"/>
    <ignoredError sqref="I17" formula="1" formulaRange="1"/>
  </ignoredErrors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AT59"/>
  <sheetViews>
    <sheetView workbookViewId="0" topLeftCell="A16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335937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120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57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902026</v>
      </c>
      <c r="E10" s="152" t="s">
        <v>64</v>
      </c>
      <c r="F10" s="177">
        <v>171</v>
      </c>
      <c r="G10" s="178" t="s">
        <v>165</v>
      </c>
      <c r="H10" s="223">
        <v>93947</v>
      </c>
      <c r="I10" s="179">
        <f>SUM(D10:H10)</f>
        <v>996144</v>
      </c>
      <c r="J10" s="180">
        <f>+G10+H10</f>
        <v>93947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38102</v>
      </c>
      <c r="E11" s="85" t="s">
        <v>64</v>
      </c>
      <c r="F11" s="181" t="s">
        <v>165</v>
      </c>
      <c r="G11" s="181" t="s">
        <v>165</v>
      </c>
      <c r="H11" s="27">
        <v>9998</v>
      </c>
      <c r="I11" s="182">
        <f aca="true" t="shared" si="0" ref="I11:I16">SUM(D11:H11)</f>
        <v>48100</v>
      </c>
      <c r="J11" s="183">
        <f aca="true" t="shared" si="1" ref="J11:J12">+G11+H11</f>
        <v>9998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56979</v>
      </c>
      <c r="E12" s="85" t="s">
        <v>64</v>
      </c>
      <c r="F12" s="181" t="s">
        <v>165</v>
      </c>
      <c r="G12" s="181" t="s">
        <v>165</v>
      </c>
      <c r="H12" s="27">
        <v>7922</v>
      </c>
      <c r="I12" s="182">
        <f t="shared" si="0"/>
        <v>64901</v>
      </c>
      <c r="J12" s="183">
        <f t="shared" si="1"/>
        <v>7922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298074</v>
      </c>
      <c r="E13" s="85" t="s">
        <v>63</v>
      </c>
      <c r="F13" s="181" t="s">
        <v>165</v>
      </c>
      <c r="G13" s="181" t="s">
        <v>165</v>
      </c>
      <c r="H13" s="181" t="s">
        <v>165</v>
      </c>
      <c r="I13" s="182">
        <f t="shared" si="0"/>
        <v>298074</v>
      </c>
      <c r="J13" s="183">
        <f aca="true" t="shared" si="2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14749</v>
      </c>
      <c r="E14" s="85" t="s">
        <v>63</v>
      </c>
      <c r="F14" s="181" t="s">
        <v>165</v>
      </c>
      <c r="G14" s="181" t="s">
        <v>165</v>
      </c>
      <c r="H14" s="181" t="s">
        <v>165</v>
      </c>
      <c r="I14" s="182">
        <f t="shared" si="0"/>
        <v>14749</v>
      </c>
      <c r="J14" s="183">
        <f t="shared" si="2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27159</v>
      </c>
      <c r="E15" s="85" t="s">
        <v>63</v>
      </c>
      <c r="F15" s="181" t="s">
        <v>165</v>
      </c>
      <c r="G15" s="181" t="s">
        <v>165</v>
      </c>
      <c r="H15" s="184">
        <v>24825</v>
      </c>
      <c r="I15" s="182">
        <f t="shared" si="0"/>
        <v>51984</v>
      </c>
      <c r="J15" s="183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70057</v>
      </c>
      <c r="E16" s="152" t="s">
        <v>63</v>
      </c>
      <c r="F16" s="178" t="s">
        <v>165</v>
      </c>
      <c r="G16" s="178" t="s">
        <v>165</v>
      </c>
      <c r="H16" s="178" t="s">
        <v>165</v>
      </c>
      <c r="I16" s="185">
        <f t="shared" si="0"/>
        <v>70057</v>
      </c>
      <c r="J16" s="186">
        <f t="shared" si="2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505120</v>
      </c>
      <c r="E17" s="91" t="s">
        <v>165</v>
      </c>
      <c r="F17" s="182">
        <f>SUM(F11:F16)</f>
        <v>0</v>
      </c>
      <c r="G17" s="182">
        <f>SUM(G11:G16)</f>
        <v>0</v>
      </c>
      <c r="H17" s="182">
        <f>SUM(H11:H16)</f>
        <v>42745</v>
      </c>
      <c r="I17" s="182">
        <f>SUM(I11:I16)</f>
        <v>547865</v>
      </c>
      <c r="J17" s="183">
        <f>SUM(J11:J16)</f>
        <v>17920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1130693</v>
      </c>
      <c r="E18" s="85" t="s">
        <v>64</v>
      </c>
      <c r="F18" s="184">
        <v>215</v>
      </c>
      <c r="G18" s="181" t="s">
        <v>165</v>
      </c>
      <c r="H18" s="27">
        <v>22801</v>
      </c>
      <c r="I18" s="182">
        <f>SUM(D18:H18)</f>
        <v>1153709</v>
      </c>
      <c r="J18" s="183">
        <f aca="true" t="shared" si="3" ref="J18:J21">+G18+H18</f>
        <v>22801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100140</v>
      </c>
      <c r="E19" s="85" t="s">
        <v>63</v>
      </c>
      <c r="F19" s="184">
        <v>502</v>
      </c>
      <c r="G19" s="181" t="s">
        <v>165</v>
      </c>
      <c r="H19" s="181" t="s">
        <v>165</v>
      </c>
      <c r="I19" s="182">
        <f aca="true" t="shared" si="4" ref="I19:I21">SUM(D19:H19)</f>
        <v>100642</v>
      </c>
      <c r="J19" s="183">
        <f t="shared" si="3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147079</v>
      </c>
      <c r="E20" s="91" t="s">
        <v>165</v>
      </c>
      <c r="F20" s="181" t="s">
        <v>165</v>
      </c>
      <c r="G20" s="181" t="s">
        <v>165</v>
      </c>
      <c r="H20" s="181" t="s">
        <v>165</v>
      </c>
      <c r="I20" s="182">
        <f t="shared" si="4"/>
        <v>147079</v>
      </c>
      <c r="J20" s="183">
        <f t="shared" si="3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104678</v>
      </c>
      <c r="E21" s="152" t="s">
        <v>64</v>
      </c>
      <c r="F21" s="177">
        <v>3627</v>
      </c>
      <c r="G21" s="178" t="s">
        <v>165</v>
      </c>
      <c r="H21" s="178" t="s">
        <v>165</v>
      </c>
      <c r="I21" s="179">
        <f t="shared" si="4"/>
        <v>108305</v>
      </c>
      <c r="J21" s="180">
        <f t="shared" si="3"/>
        <v>0</v>
      </c>
      <c r="L21" s="14"/>
      <c r="M21" s="17"/>
    </row>
    <row r="22" spans="1:12" ht="15.75">
      <c r="A22" s="7" t="s">
        <v>76</v>
      </c>
      <c r="B22" s="54" t="s">
        <v>33</v>
      </c>
      <c r="C22" s="91" t="s">
        <v>165</v>
      </c>
      <c r="D22" s="173">
        <f>SUM(D18:D21)</f>
        <v>1482590</v>
      </c>
      <c r="E22" s="91" t="s">
        <v>165</v>
      </c>
      <c r="F22" s="182">
        <f>SUM(F18:F21)</f>
        <v>4344</v>
      </c>
      <c r="G22" s="182">
        <f>SUM(G18:G21)</f>
        <v>0</v>
      </c>
      <c r="H22" s="182">
        <f>SUM(H18:H21)</f>
        <v>22801</v>
      </c>
      <c r="I22" s="182">
        <f>SUM(I18:I21)</f>
        <v>1509735</v>
      </c>
      <c r="J22" s="183">
        <f>SUM(J18:J21)</f>
        <v>22801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914915</v>
      </c>
      <c r="E23" s="85" t="s">
        <v>64</v>
      </c>
      <c r="F23" s="184">
        <v>173</v>
      </c>
      <c r="G23" s="181" t="s">
        <v>165</v>
      </c>
      <c r="H23" s="27">
        <v>8794</v>
      </c>
      <c r="I23" s="182">
        <f aca="true" t="shared" si="5" ref="I23:I26">SUM(D23:H23)</f>
        <v>923882</v>
      </c>
      <c r="J23" s="183">
        <f aca="true" t="shared" si="6" ref="J23:J26">+G23+H23</f>
        <v>8794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114158</v>
      </c>
      <c r="E24" s="85" t="s">
        <v>63</v>
      </c>
      <c r="F24" s="184">
        <v>341738</v>
      </c>
      <c r="G24" s="181" t="s">
        <v>165</v>
      </c>
      <c r="H24" s="181" t="s">
        <v>165</v>
      </c>
      <c r="I24" s="182">
        <f t="shared" si="5"/>
        <v>455896</v>
      </c>
      <c r="J24" s="183">
        <f t="shared" si="6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298614</v>
      </c>
      <c r="E25" s="91" t="s">
        <v>165</v>
      </c>
      <c r="F25" s="181" t="s">
        <v>165</v>
      </c>
      <c r="G25" s="181" t="s">
        <v>165</v>
      </c>
      <c r="H25" s="181" t="s">
        <v>165</v>
      </c>
      <c r="I25" s="182">
        <f t="shared" si="5"/>
        <v>298614</v>
      </c>
      <c r="J25" s="183">
        <f t="shared" si="6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305520</v>
      </c>
      <c r="E26" s="152" t="s">
        <v>64</v>
      </c>
      <c r="F26" s="203">
        <v>19720</v>
      </c>
      <c r="G26" s="178" t="s">
        <v>165</v>
      </c>
      <c r="H26" s="178" t="s">
        <v>165</v>
      </c>
      <c r="I26" s="185">
        <f t="shared" si="5"/>
        <v>325240</v>
      </c>
      <c r="J26" s="180">
        <f t="shared" si="6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1633207</v>
      </c>
      <c r="E27" s="91" t="s">
        <v>165</v>
      </c>
      <c r="F27" s="182">
        <f>SUM(F23:F26)</f>
        <v>361631</v>
      </c>
      <c r="G27" s="182">
        <f>SUM(G23:G26)</f>
        <v>0</v>
      </c>
      <c r="H27" s="182">
        <f>SUM(H23:H26)</f>
        <v>8794</v>
      </c>
      <c r="I27" s="182">
        <f>SUM(I23:I26)</f>
        <v>2003632</v>
      </c>
      <c r="J27" s="183">
        <f>SUM(J23:J26)</f>
        <v>8794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65759</v>
      </c>
      <c r="E28" s="85" t="s">
        <v>64</v>
      </c>
      <c r="F28" s="181" t="s">
        <v>165</v>
      </c>
      <c r="G28" s="181" t="s">
        <v>165</v>
      </c>
      <c r="H28" s="27">
        <v>10514</v>
      </c>
      <c r="I28" s="182">
        <f aca="true" t="shared" si="7" ref="I28">SUM(D28:H28)</f>
        <v>76273</v>
      </c>
      <c r="J28" s="183">
        <f aca="true" t="shared" si="8" ref="J28:J32">+G28+H28</f>
        <v>10514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451673</v>
      </c>
      <c r="E29" s="85" t="s">
        <v>64</v>
      </c>
      <c r="F29" s="181" t="s">
        <v>165</v>
      </c>
      <c r="G29" s="181" t="s">
        <v>165</v>
      </c>
      <c r="H29" s="27">
        <v>58031</v>
      </c>
      <c r="I29" s="182">
        <f aca="true" t="shared" si="9" ref="I29">SUM(D29:H29)</f>
        <v>509704</v>
      </c>
      <c r="J29" s="183">
        <f t="shared" si="8"/>
        <v>58031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13522</v>
      </c>
      <c r="E30" s="145" t="s">
        <v>64</v>
      </c>
      <c r="F30" s="187" t="s">
        <v>165</v>
      </c>
      <c r="G30" s="187" t="s">
        <v>165</v>
      </c>
      <c r="H30" s="224">
        <v>1444</v>
      </c>
      <c r="I30" s="188">
        <f aca="true" t="shared" si="10" ref="I30">SUM(D30:H30)</f>
        <v>14966</v>
      </c>
      <c r="J30" s="189">
        <f t="shared" si="8"/>
        <v>1444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441990</v>
      </c>
      <c r="E31" s="85" t="s">
        <v>64</v>
      </c>
      <c r="F31" s="181" t="s">
        <v>165</v>
      </c>
      <c r="G31" s="181" t="s">
        <v>165</v>
      </c>
      <c r="H31" s="181" t="s">
        <v>165</v>
      </c>
      <c r="I31" s="182">
        <f aca="true" t="shared" si="11" ref="I31">SUM(D31:H31)</f>
        <v>441990</v>
      </c>
      <c r="J31" s="183">
        <f t="shared" si="8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88">
        <v>100000</v>
      </c>
      <c r="G32" s="187" t="s">
        <v>165</v>
      </c>
      <c r="H32" s="187" t="s">
        <v>165</v>
      </c>
      <c r="I32" s="188">
        <f aca="true" t="shared" si="12" ref="I32">SUM(D32:H32)</f>
        <v>100000</v>
      </c>
      <c r="J32" s="190">
        <f t="shared" si="8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4425857</v>
      </c>
      <c r="E33" s="91" t="s">
        <v>165</v>
      </c>
      <c r="F33" s="182">
        <f>+F31+F30+F29+F28+F23+F26+F18+F21+F10+F11+F12</f>
        <v>23906</v>
      </c>
      <c r="G33" s="181" t="s">
        <v>165</v>
      </c>
      <c r="H33" s="27">
        <f>+H31+H30+H29+H28+H23+H26+H18+H21+H10+H11+H12</f>
        <v>213451</v>
      </c>
      <c r="I33" s="182">
        <f aca="true" t="shared" si="13" ref="I33:I37">SUM(D33:H33)</f>
        <v>4663214</v>
      </c>
      <c r="J33" s="183">
        <f>+J31+J30+J29+J28+J23+J26+J18+J21+J10+J11+J12</f>
        <v>213451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958065</v>
      </c>
      <c r="E34" s="91" t="s">
        <v>165</v>
      </c>
      <c r="F34" s="182">
        <f>+F13+F19+F24+F20+F25+F32</f>
        <v>442240</v>
      </c>
      <c r="G34" s="181" t="s">
        <v>165</v>
      </c>
      <c r="H34" s="181" t="s">
        <v>165</v>
      </c>
      <c r="I34" s="182">
        <f t="shared" si="13"/>
        <v>1400305</v>
      </c>
      <c r="J34" s="183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14749</v>
      </c>
      <c r="E35" s="91" t="s">
        <v>165</v>
      </c>
      <c r="F35" s="181" t="s">
        <v>165</v>
      </c>
      <c r="G35" s="181" t="s">
        <v>165</v>
      </c>
      <c r="H35" s="181" t="s">
        <v>165</v>
      </c>
      <c r="I35" s="182">
        <f t="shared" si="13"/>
        <v>14749</v>
      </c>
      <c r="J35" s="183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70057</v>
      </c>
      <c r="E36" s="91" t="s">
        <v>165</v>
      </c>
      <c r="F36" s="181" t="s">
        <v>165</v>
      </c>
      <c r="G36" s="181" t="s">
        <v>165</v>
      </c>
      <c r="H36" s="181" t="s">
        <v>165</v>
      </c>
      <c r="I36" s="182">
        <f t="shared" si="13"/>
        <v>70057</v>
      </c>
      <c r="J36" s="183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27159</v>
      </c>
      <c r="E37" s="92" t="s">
        <v>165</v>
      </c>
      <c r="F37" s="178" t="s">
        <v>165</v>
      </c>
      <c r="G37" s="178" t="s">
        <v>165</v>
      </c>
      <c r="H37" s="185">
        <f>+H15</f>
        <v>24825</v>
      </c>
      <c r="I37" s="185">
        <f t="shared" si="13"/>
        <v>51984</v>
      </c>
      <c r="J37" s="186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4" ref="D38:J38">SUM(D33:D37)</f>
        <v>5495887</v>
      </c>
      <c r="E38" s="94" t="s">
        <v>165</v>
      </c>
      <c r="F38" s="204">
        <f t="shared" si="14"/>
        <v>466146</v>
      </c>
      <c r="G38" s="204">
        <f aca="true" t="shared" si="15" ref="G38">SUM(G33:G37)</f>
        <v>0</v>
      </c>
      <c r="H38" s="204">
        <f t="shared" si="14"/>
        <v>238276</v>
      </c>
      <c r="I38" s="204">
        <f t="shared" si="14"/>
        <v>6200309</v>
      </c>
      <c r="J38" s="205">
        <f t="shared" si="14"/>
        <v>213451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44">
        <v>56925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9">
        <f>ROUND((D10+D18+D23+F10+F18+F23)*(5/85),0)</f>
        <v>173423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7'!A55" display="(b)"/>
    <hyperlink ref="E13" location="'7'!A54" display="(a)"/>
    <hyperlink ref="E14" location="'7'!A54" display="(a)"/>
    <hyperlink ref="E15" location="'7'!A54" display="(a)"/>
    <hyperlink ref="E16" location="'7'!A54" display="(a)"/>
    <hyperlink ref="E19" location="'7'!A54" display="(a)"/>
    <hyperlink ref="E24" location="'7'!A54" display="(a)"/>
    <hyperlink ref="E32" location="'7'!A54" display="(a)"/>
    <hyperlink ref="E11" location="'7'!A55" display="(b)"/>
    <hyperlink ref="E12" location="'7'!A55" display="(b)"/>
    <hyperlink ref="E18" location="'7'!A55" display="(b)"/>
    <hyperlink ref="E21" location="'7'!A55" display="(b)"/>
    <hyperlink ref="E23" location="'7'!A55" display="(b)"/>
    <hyperlink ref="E26" location="'7'!A55" display="(b)"/>
    <hyperlink ref="E28" location="'7'!A55" display="(b)"/>
    <hyperlink ref="E29" location="'7'!A55" display="(b)"/>
    <hyperlink ref="E30" location="'7'!A55" display="(b)"/>
    <hyperlink ref="E31" location="'7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I37" formula="1"/>
  </ignoredErrors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fitToPage="1"/>
  </sheetPr>
  <dimension ref="A1:AT59"/>
  <sheetViews>
    <sheetView workbookViewId="0" topLeftCell="A16">
      <selection activeCell="H33" sqref="H33:H37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0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10" ht="15" customHeight="1">
      <c r="A1" s="64" t="s">
        <v>0</v>
      </c>
      <c r="B1" s="4"/>
      <c r="C1" s="4"/>
      <c r="D1" s="4"/>
      <c r="E1" s="4"/>
      <c r="F1" s="4"/>
      <c r="G1" s="4"/>
      <c r="H1" s="4"/>
      <c r="I1" s="4" t="s">
        <v>6</v>
      </c>
      <c r="J1" s="8" t="s">
        <v>121</v>
      </c>
    </row>
    <row r="2" spans="1:10" ht="15.75">
      <c r="A2" s="5" t="s">
        <v>1</v>
      </c>
      <c r="B2" s="29"/>
      <c r="C2" s="29"/>
      <c r="D2" s="29"/>
      <c r="E2" s="29"/>
      <c r="F2" s="29"/>
      <c r="G2" s="29"/>
      <c r="H2" s="29"/>
      <c r="I2" s="29" t="s">
        <v>2</v>
      </c>
      <c r="J2" s="9">
        <v>44378</v>
      </c>
    </row>
    <row r="3" spans="1:10" ht="15.75">
      <c r="A3" s="5"/>
      <c r="B3" s="29"/>
      <c r="C3" s="29"/>
      <c r="D3" s="29"/>
      <c r="E3" s="29"/>
      <c r="F3" s="29"/>
      <c r="G3" s="29"/>
      <c r="H3" s="29"/>
      <c r="I3" s="29" t="s">
        <v>3</v>
      </c>
      <c r="J3" s="33">
        <v>3</v>
      </c>
    </row>
    <row r="4" spans="1:10" ht="15.75">
      <c r="A4" s="34" t="s">
        <v>112</v>
      </c>
      <c r="B4" s="53"/>
      <c r="C4" s="53"/>
      <c r="D4" s="53"/>
      <c r="E4" s="53"/>
      <c r="F4" s="53"/>
      <c r="G4" s="53"/>
      <c r="H4" s="53"/>
      <c r="I4" s="53" t="s">
        <v>171</v>
      </c>
      <c r="J4" s="35"/>
    </row>
    <row r="5" spans="1:10" ht="15.75">
      <c r="A5" s="7" t="s">
        <v>170</v>
      </c>
      <c r="B5" s="53"/>
      <c r="C5" s="53"/>
      <c r="D5" s="53"/>
      <c r="E5" s="53"/>
      <c r="F5" s="53"/>
      <c r="G5" s="53"/>
      <c r="H5" s="53"/>
      <c r="I5" s="53"/>
      <c r="J5" s="35"/>
    </row>
    <row r="6" spans="1:10" ht="15.75">
      <c r="A6" s="34" t="s">
        <v>147</v>
      </c>
      <c r="B6" s="53"/>
      <c r="C6" s="53"/>
      <c r="D6" s="53"/>
      <c r="E6" s="53"/>
      <c r="F6" s="53"/>
      <c r="G6" s="53"/>
      <c r="H6" s="53"/>
      <c r="I6" s="53"/>
      <c r="J6" s="35"/>
    </row>
    <row r="7" spans="1:10" ht="15.75">
      <c r="A7" s="34" t="s">
        <v>58</v>
      </c>
      <c r="B7" s="53"/>
      <c r="C7" s="53"/>
      <c r="D7" s="53"/>
      <c r="E7" s="53"/>
      <c r="F7" s="53"/>
      <c r="G7" s="53"/>
      <c r="H7" s="53"/>
      <c r="I7" s="53"/>
      <c r="J7" s="35"/>
    </row>
    <row r="8" spans="1:10" ht="15.75">
      <c r="A8" s="7" t="s">
        <v>148</v>
      </c>
      <c r="B8" s="54"/>
      <c r="C8" s="54"/>
      <c r="D8" s="54"/>
      <c r="E8" s="54"/>
      <c r="F8" s="54"/>
      <c r="G8" s="54"/>
      <c r="H8" s="54"/>
      <c r="I8" s="54"/>
      <c r="J8" s="19"/>
    </row>
    <row r="9" spans="1:46" s="12" customFormat="1" ht="15.75" thickBot="1">
      <c r="A9" s="81" t="s">
        <v>161</v>
      </c>
      <c r="B9" s="12" t="s">
        <v>162</v>
      </c>
      <c r="C9" s="108" t="s">
        <v>39</v>
      </c>
      <c r="D9" s="108" t="s">
        <v>11</v>
      </c>
      <c r="E9" s="108" t="s">
        <v>168</v>
      </c>
      <c r="F9" s="108" t="s">
        <v>92</v>
      </c>
      <c r="G9" s="108" t="s">
        <v>93</v>
      </c>
      <c r="H9" s="108" t="s">
        <v>95</v>
      </c>
      <c r="I9" s="108" t="s">
        <v>40</v>
      </c>
      <c r="J9" s="84" t="s">
        <v>8</v>
      </c>
      <c r="K9" s="15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3" ht="15.75">
      <c r="A10" s="98" t="s">
        <v>74</v>
      </c>
      <c r="B10" s="68" t="s">
        <v>12</v>
      </c>
      <c r="C10" s="26" t="s">
        <v>96</v>
      </c>
      <c r="D10" s="172">
        <v>659678</v>
      </c>
      <c r="E10" s="152" t="s">
        <v>64</v>
      </c>
      <c r="F10" s="172">
        <v>125</v>
      </c>
      <c r="G10" s="193" t="s">
        <v>165</v>
      </c>
      <c r="H10" s="220">
        <v>68095</v>
      </c>
      <c r="I10" s="160">
        <f>SUM(D10:H10)</f>
        <v>727898</v>
      </c>
      <c r="J10" s="194">
        <f>+G10+H10</f>
        <v>68095</v>
      </c>
      <c r="L10" s="14"/>
      <c r="M10" s="17"/>
    </row>
    <row r="11" spans="1:13" ht="15.75">
      <c r="A11" s="7" t="s">
        <v>75</v>
      </c>
      <c r="B11" s="29" t="s">
        <v>12</v>
      </c>
      <c r="C11" s="62" t="s">
        <v>97</v>
      </c>
      <c r="D11" s="173">
        <v>31584</v>
      </c>
      <c r="E11" s="85" t="s">
        <v>64</v>
      </c>
      <c r="F11" s="195" t="s">
        <v>165</v>
      </c>
      <c r="G11" s="195" t="s">
        <v>165</v>
      </c>
      <c r="H11" s="212">
        <v>5693</v>
      </c>
      <c r="I11" s="159">
        <f aca="true" t="shared" si="0" ref="I11:I16">SUM(D11:H11)</f>
        <v>37277</v>
      </c>
      <c r="J11" s="166">
        <f>+G11+H11</f>
        <v>5693</v>
      </c>
      <c r="L11" s="14"/>
      <c r="M11" s="17"/>
    </row>
    <row r="12" spans="1:13" ht="15.75">
      <c r="A12" s="7" t="s">
        <v>75</v>
      </c>
      <c r="B12" s="29" t="s">
        <v>13</v>
      </c>
      <c r="C12" s="62" t="s">
        <v>98</v>
      </c>
      <c r="D12" s="173">
        <v>47232</v>
      </c>
      <c r="E12" s="85" t="s">
        <v>64</v>
      </c>
      <c r="F12" s="195" t="s">
        <v>165</v>
      </c>
      <c r="G12" s="195" t="s">
        <v>165</v>
      </c>
      <c r="H12" s="212">
        <v>3513</v>
      </c>
      <c r="I12" s="159">
        <f t="shared" si="0"/>
        <v>50745</v>
      </c>
      <c r="J12" s="166">
        <f>+G12+H12</f>
        <v>3513</v>
      </c>
      <c r="L12" s="14"/>
      <c r="M12" s="17"/>
    </row>
    <row r="13" spans="1:13" ht="15.75">
      <c r="A13" s="7" t="s">
        <v>75</v>
      </c>
      <c r="B13" s="29" t="s">
        <v>45</v>
      </c>
      <c r="C13" s="62" t="s">
        <v>46</v>
      </c>
      <c r="D13" s="173">
        <v>214740</v>
      </c>
      <c r="E13" s="85" t="s">
        <v>63</v>
      </c>
      <c r="F13" s="195" t="s">
        <v>165</v>
      </c>
      <c r="G13" s="195" t="s">
        <v>165</v>
      </c>
      <c r="H13" s="195" t="s">
        <v>165</v>
      </c>
      <c r="I13" s="159">
        <f t="shared" si="0"/>
        <v>214740</v>
      </c>
      <c r="J13" s="166">
        <f aca="true" t="shared" si="1" ref="J13:J16">+F13+G13+H13</f>
        <v>0</v>
      </c>
      <c r="L13" s="14"/>
      <c r="M13" s="17"/>
    </row>
    <row r="14" spans="1:13" ht="30.75">
      <c r="A14" s="7" t="s">
        <v>75</v>
      </c>
      <c r="B14" s="30" t="s">
        <v>52</v>
      </c>
      <c r="C14" s="62" t="s">
        <v>53</v>
      </c>
      <c r="D14" s="173">
        <v>9738</v>
      </c>
      <c r="E14" s="85" t="s">
        <v>63</v>
      </c>
      <c r="F14" s="195" t="s">
        <v>165</v>
      </c>
      <c r="G14" s="195" t="s">
        <v>165</v>
      </c>
      <c r="H14" s="195" t="s">
        <v>165</v>
      </c>
      <c r="I14" s="159">
        <f t="shared" si="0"/>
        <v>9738</v>
      </c>
      <c r="J14" s="166">
        <f t="shared" si="1"/>
        <v>0</v>
      </c>
      <c r="L14" s="14"/>
      <c r="M14" s="17"/>
    </row>
    <row r="15" spans="1:13" ht="30.75">
      <c r="A15" s="7" t="s">
        <v>75</v>
      </c>
      <c r="B15" s="30" t="s">
        <v>51</v>
      </c>
      <c r="C15" s="62" t="s">
        <v>47</v>
      </c>
      <c r="D15" s="173">
        <v>15749</v>
      </c>
      <c r="E15" s="85" t="s">
        <v>63</v>
      </c>
      <c r="F15" s="195" t="s">
        <v>165</v>
      </c>
      <c r="G15" s="195" t="s">
        <v>165</v>
      </c>
      <c r="H15" s="173">
        <v>14395</v>
      </c>
      <c r="I15" s="159">
        <f t="shared" si="0"/>
        <v>30144</v>
      </c>
      <c r="J15" s="166">
        <v>0</v>
      </c>
      <c r="L15" s="14"/>
      <c r="M15" s="17"/>
    </row>
    <row r="16" spans="1:13" ht="15.75">
      <c r="A16" s="98" t="s">
        <v>75</v>
      </c>
      <c r="B16" s="66" t="s">
        <v>35</v>
      </c>
      <c r="C16" s="11" t="s">
        <v>48</v>
      </c>
      <c r="D16" s="174">
        <v>46255</v>
      </c>
      <c r="E16" s="152" t="s">
        <v>63</v>
      </c>
      <c r="F16" s="193" t="s">
        <v>165</v>
      </c>
      <c r="G16" s="193" t="s">
        <v>165</v>
      </c>
      <c r="H16" s="193" t="s">
        <v>165</v>
      </c>
      <c r="I16" s="161">
        <f t="shared" si="0"/>
        <v>46255</v>
      </c>
      <c r="J16" s="167">
        <f t="shared" si="1"/>
        <v>0</v>
      </c>
      <c r="L16" s="14"/>
      <c r="M16" s="17"/>
    </row>
    <row r="17" spans="1:12" ht="15.75">
      <c r="A17" s="7" t="s">
        <v>75</v>
      </c>
      <c r="B17" s="54" t="s">
        <v>14</v>
      </c>
      <c r="C17" s="91" t="s">
        <v>165</v>
      </c>
      <c r="D17" s="173">
        <f>SUM(D11:D16)</f>
        <v>365298</v>
      </c>
      <c r="E17" s="91" t="s">
        <v>165</v>
      </c>
      <c r="F17" s="159">
        <f>SUM(F11:F16)</f>
        <v>0</v>
      </c>
      <c r="G17" s="159">
        <f>SUM(G11:G16)</f>
        <v>0</v>
      </c>
      <c r="H17" s="159">
        <f>SUM(H11:H16)</f>
        <v>23601</v>
      </c>
      <c r="I17" s="159">
        <f>SUM(I11:I16)</f>
        <v>388899</v>
      </c>
      <c r="J17" s="166">
        <f>SUM(J11:J16)</f>
        <v>9206</v>
      </c>
      <c r="L17" s="14"/>
    </row>
    <row r="18" spans="1:13" ht="15.75">
      <c r="A18" s="7" t="s">
        <v>76</v>
      </c>
      <c r="B18" s="29" t="s">
        <v>15</v>
      </c>
      <c r="C18" s="62" t="s">
        <v>99</v>
      </c>
      <c r="D18" s="173">
        <v>826909</v>
      </c>
      <c r="E18" s="85" t="s">
        <v>64</v>
      </c>
      <c r="F18" s="173">
        <v>157</v>
      </c>
      <c r="G18" s="212">
        <v>-383876</v>
      </c>
      <c r="H18" s="212">
        <v>6971</v>
      </c>
      <c r="I18" s="159">
        <f>SUM(D18:H18)</f>
        <v>450161</v>
      </c>
      <c r="J18" s="166">
        <f aca="true" t="shared" si="2" ref="J18:J21">+G18+H18</f>
        <v>-376905</v>
      </c>
      <c r="L18" s="14"/>
      <c r="M18" s="17"/>
    </row>
    <row r="19" spans="1:13" ht="15.75">
      <c r="A19" s="7" t="s">
        <v>76</v>
      </c>
      <c r="B19" s="29" t="s">
        <v>16</v>
      </c>
      <c r="C19" s="62" t="s">
        <v>49</v>
      </c>
      <c r="D19" s="173">
        <v>72797</v>
      </c>
      <c r="E19" s="85" t="s">
        <v>63</v>
      </c>
      <c r="F19" s="173">
        <v>-121</v>
      </c>
      <c r="G19" s="195" t="s">
        <v>165</v>
      </c>
      <c r="H19" s="195" t="s">
        <v>165</v>
      </c>
      <c r="I19" s="159">
        <f aca="true" t="shared" si="3" ref="I19:I21">SUM(D19:H19)</f>
        <v>72676</v>
      </c>
      <c r="J19" s="166">
        <f t="shared" si="2"/>
        <v>0</v>
      </c>
      <c r="L19" s="14"/>
      <c r="M19" s="17"/>
    </row>
    <row r="20" spans="1:13" ht="15.75">
      <c r="A20" s="7" t="s">
        <v>76</v>
      </c>
      <c r="B20" s="29" t="s">
        <v>107</v>
      </c>
      <c r="C20" s="62" t="s">
        <v>49</v>
      </c>
      <c r="D20" s="173">
        <v>116623</v>
      </c>
      <c r="E20" s="91" t="s">
        <v>165</v>
      </c>
      <c r="F20" s="195" t="s">
        <v>165</v>
      </c>
      <c r="G20" s="195" t="s">
        <v>165</v>
      </c>
      <c r="H20" s="195" t="s">
        <v>165</v>
      </c>
      <c r="I20" s="159">
        <f t="shared" si="3"/>
        <v>116623</v>
      </c>
      <c r="J20" s="166">
        <f t="shared" si="2"/>
        <v>0</v>
      </c>
      <c r="L20" s="14"/>
      <c r="M20" s="17"/>
    </row>
    <row r="21" spans="1:13" ht="15.75">
      <c r="A21" s="98" t="s">
        <v>76</v>
      </c>
      <c r="B21" s="68" t="s">
        <v>17</v>
      </c>
      <c r="C21" s="26" t="s">
        <v>100</v>
      </c>
      <c r="D21" s="172">
        <v>54429</v>
      </c>
      <c r="E21" s="152" t="s">
        <v>64</v>
      </c>
      <c r="F21" s="172">
        <v>38794</v>
      </c>
      <c r="G21" s="193" t="s">
        <v>165</v>
      </c>
      <c r="H21" s="193" t="s">
        <v>165</v>
      </c>
      <c r="I21" s="160">
        <f t="shared" si="3"/>
        <v>93223</v>
      </c>
      <c r="J21" s="194">
        <f t="shared" si="2"/>
        <v>0</v>
      </c>
      <c r="L21" s="14"/>
      <c r="M21" s="17"/>
    </row>
    <row r="22" spans="1:12" ht="16.5" customHeight="1">
      <c r="A22" s="7" t="s">
        <v>76</v>
      </c>
      <c r="B22" s="54" t="s">
        <v>33</v>
      </c>
      <c r="C22" s="91" t="s">
        <v>165</v>
      </c>
      <c r="D22" s="173">
        <f>SUM(D18:D21)</f>
        <v>1070758</v>
      </c>
      <c r="E22" s="91" t="s">
        <v>165</v>
      </c>
      <c r="F22" s="159">
        <f>SUM(F18:F21)</f>
        <v>38830</v>
      </c>
      <c r="G22" s="159">
        <f>SUM(G18:G21)</f>
        <v>-383876</v>
      </c>
      <c r="H22" s="159">
        <f>SUM(H18:H21)</f>
        <v>6971</v>
      </c>
      <c r="I22" s="159">
        <f>SUM(I18:I21)</f>
        <v>732683</v>
      </c>
      <c r="J22" s="166">
        <f>SUM(J18:J21)</f>
        <v>-376905</v>
      </c>
      <c r="L22" s="14"/>
    </row>
    <row r="23" spans="1:13" ht="15.75">
      <c r="A23" s="7" t="s">
        <v>77</v>
      </c>
      <c r="B23" s="29" t="s">
        <v>18</v>
      </c>
      <c r="C23" s="62" t="s">
        <v>101</v>
      </c>
      <c r="D23" s="173">
        <v>669104</v>
      </c>
      <c r="E23" s="85" t="s">
        <v>64</v>
      </c>
      <c r="F23" s="173">
        <v>127</v>
      </c>
      <c r="G23" s="212">
        <v>383876</v>
      </c>
      <c r="H23" s="212">
        <v>897</v>
      </c>
      <c r="I23" s="159">
        <f aca="true" t="shared" si="4" ref="I23:I26">SUM(D23:H23)</f>
        <v>1054004</v>
      </c>
      <c r="J23" s="166">
        <f aca="true" t="shared" si="5" ref="J23:J26">+G23+H23</f>
        <v>384773</v>
      </c>
      <c r="L23" s="14"/>
      <c r="M23" s="17"/>
    </row>
    <row r="24" spans="1:13" ht="15.75">
      <c r="A24" s="7" t="s">
        <v>77</v>
      </c>
      <c r="B24" s="29" t="s">
        <v>19</v>
      </c>
      <c r="C24" s="62" t="s">
        <v>50</v>
      </c>
      <c r="D24" s="173">
        <v>82148</v>
      </c>
      <c r="E24" s="85" t="s">
        <v>63</v>
      </c>
      <c r="F24" s="173">
        <v>235545</v>
      </c>
      <c r="G24" s="195" t="s">
        <v>165</v>
      </c>
      <c r="H24" s="195" t="s">
        <v>165</v>
      </c>
      <c r="I24" s="159">
        <f t="shared" si="4"/>
        <v>317693</v>
      </c>
      <c r="J24" s="166">
        <f t="shared" si="5"/>
        <v>0</v>
      </c>
      <c r="L24" s="14"/>
      <c r="M24" s="17"/>
    </row>
    <row r="25" spans="1:13" ht="15.75">
      <c r="A25" s="7" t="s">
        <v>77</v>
      </c>
      <c r="B25" s="29" t="s">
        <v>111</v>
      </c>
      <c r="C25" s="62" t="s">
        <v>50</v>
      </c>
      <c r="D25" s="173">
        <v>236780</v>
      </c>
      <c r="E25" s="91" t="s">
        <v>165</v>
      </c>
      <c r="F25" s="195" t="s">
        <v>165</v>
      </c>
      <c r="G25" s="195" t="s">
        <v>165</v>
      </c>
      <c r="H25" s="195" t="s">
        <v>165</v>
      </c>
      <c r="I25" s="159">
        <f t="shared" si="4"/>
        <v>236780</v>
      </c>
      <c r="J25" s="166">
        <f t="shared" si="5"/>
        <v>0</v>
      </c>
      <c r="L25" s="14"/>
      <c r="M25" s="17"/>
    </row>
    <row r="26" spans="1:13" ht="15.75">
      <c r="A26" s="98" t="s">
        <v>77</v>
      </c>
      <c r="B26" s="36" t="s">
        <v>20</v>
      </c>
      <c r="C26" s="11" t="s">
        <v>102</v>
      </c>
      <c r="D26" s="174">
        <v>117338</v>
      </c>
      <c r="E26" s="152" t="s">
        <v>64</v>
      </c>
      <c r="F26" s="174">
        <v>4878</v>
      </c>
      <c r="G26" s="193" t="s">
        <v>165</v>
      </c>
      <c r="H26" s="193" t="s">
        <v>165</v>
      </c>
      <c r="I26" s="161">
        <f t="shared" si="4"/>
        <v>122216</v>
      </c>
      <c r="J26" s="194">
        <f t="shared" si="5"/>
        <v>0</v>
      </c>
      <c r="L26" s="14"/>
      <c r="M26" s="17"/>
    </row>
    <row r="27" spans="1:12" ht="15.75">
      <c r="A27" s="7" t="s">
        <v>77</v>
      </c>
      <c r="B27" s="54" t="s">
        <v>21</v>
      </c>
      <c r="C27" s="91" t="s">
        <v>165</v>
      </c>
      <c r="D27" s="173">
        <f>SUM(D23:D26)</f>
        <v>1105370</v>
      </c>
      <c r="E27" s="91" t="s">
        <v>165</v>
      </c>
      <c r="F27" s="159">
        <f>SUM(F23:F26)</f>
        <v>240550</v>
      </c>
      <c r="G27" s="159">
        <f>SUM(G23:G26)</f>
        <v>383876</v>
      </c>
      <c r="H27" s="159">
        <f>SUM(H23:H26)</f>
        <v>897</v>
      </c>
      <c r="I27" s="159">
        <f>SUM(I23:I26)</f>
        <v>1730693</v>
      </c>
      <c r="J27" s="166">
        <f>SUM(J23:J26)</f>
        <v>384773</v>
      </c>
      <c r="L27" s="14"/>
    </row>
    <row r="28" spans="1:13" ht="15.75">
      <c r="A28" s="7" t="s">
        <v>78</v>
      </c>
      <c r="B28" s="29" t="s">
        <v>22</v>
      </c>
      <c r="C28" s="62" t="s">
        <v>103</v>
      </c>
      <c r="D28" s="173">
        <v>47502</v>
      </c>
      <c r="E28" s="85" t="s">
        <v>64</v>
      </c>
      <c r="F28" s="195" t="s">
        <v>165</v>
      </c>
      <c r="G28" s="195" t="s">
        <v>165</v>
      </c>
      <c r="H28" s="212">
        <v>7970</v>
      </c>
      <c r="I28" s="159">
        <f aca="true" t="shared" si="6" ref="I28">SUM(D28:H28)</f>
        <v>55472</v>
      </c>
      <c r="J28" s="166">
        <f aca="true" t="shared" si="7" ref="J28:J32">+G28+H28</f>
        <v>7970</v>
      </c>
      <c r="L28" s="14"/>
      <c r="M28" s="17"/>
    </row>
    <row r="29" spans="1:13" ht="15.75">
      <c r="A29" s="7" t="s">
        <v>79</v>
      </c>
      <c r="B29" s="29" t="s">
        <v>23</v>
      </c>
      <c r="C29" s="62" t="s">
        <v>104</v>
      </c>
      <c r="D29" s="173">
        <v>330322</v>
      </c>
      <c r="E29" s="85" t="s">
        <v>64</v>
      </c>
      <c r="F29" s="195" t="s">
        <v>165</v>
      </c>
      <c r="G29" s="195" t="s">
        <v>165</v>
      </c>
      <c r="H29" s="212">
        <v>36603</v>
      </c>
      <c r="I29" s="159">
        <f aca="true" t="shared" si="8" ref="I29">SUM(D29:H29)</f>
        <v>366925</v>
      </c>
      <c r="J29" s="166">
        <f t="shared" si="7"/>
        <v>36603</v>
      </c>
      <c r="L29" s="14"/>
      <c r="M29" s="17"/>
    </row>
    <row r="30" spans="1:13" ht="16.5" thickBot="1">
      <c r="A30" s="109" t="s">
        <v>80</v>
      </c>
      <c r="B30" s="110" t="s">
        <v>41</v>
      </c>
      <c r="C30" s="111" t="s">
        <v>105</v>
      </c>
      <c r="D30" s="175">
        <v>9889</v>
      </c>
      <c r="E30" s="145" t="s">
        <v>64</v>
      </c>
      <c r="F30" s="196" t="s">
        <v>165</v>
      </c>
      <c r="G30" s="196" t="s">
        <v>165</v>
      </c>
      <c r="H30" s="222">
        <v>1444</v>
      </c>
      <c r="I30" s="197">
        <f aca="true" t="shared" si="9" ref="I30">SUM(D30:H30)</f>
        <v>11333</v>
      </c>
      <c r="J30" s="198">
        <f t="shared" si="7"/>
        <v>1444</v>
      </c>
      <c r="L30" s="14"/>
      <c r="M30" s="17"/>
    </row>
    <row r="31" spans="1:13" ht="30.75">
      <c r="A31" s="7" t="s">
        <v>81</v>
      </c>
      <c r="B31" s="30" t="s">
        <v>106</v>
      </c>
      <c r="C31" s="62" t="s">
        <v>110</v>
      </c>
      <c r="D31" s="173">
        <v>320975</v>
      </c>
      <c r="E31" s="85" t="s">
        <v>64</v>
      </c>
      <c r="F31" s="195" t="s">
        <v>165</v>
      </c>
      <c r="G31" s="195" t="s">
        <v>165</v>
      </c>
      <c r="H31" s="195" t="s">
        <v>165</v>
      </c>
      <c r="I31" s="159">
        <f aca="true" t="shared" si="10" ref="I31">SUM(D31:H31)</f>
        <v>320975</v>
      </c>
      <c r="J31" s="166">
        <f t="shared" si="7"/>
        <v>0</v>
      </c>
      <c r="L31" s="14"/>
      <c r="M31" s="17"/>
    </row>
    <row r="32" spans="1:13" ht="31.5" thickBot="1">
      <c r="A32" s="139" t="s">
        <v>81</v>
      </c>
      <c r="B32" s="144" t="s">
        <v>166</v>
      </c>
      <c r="C32" s="111" t="s">
        <v>167</v>
      </c>
      <c r="D32" s="113" t="s">
        <v>165</v>
      </c>
      <c r="E32" s="145" t="s">
        <v>63</v>
      </c>
      <c r="F32" s="197">
        <v>100000</v>
      </c>
      <c r="G32" s="196" t="s">
        <v>165</v>
      </c>
      <c r="H32" s="196" t="s">
        <v>165</v>
      </c>
      <c r="I32" s="197">
        <f aca="true" t="shared" si="11" ref="I32">SUM(D32:H32)</f>
        <v>100000</v>
      </c>
      <c r="J32" s="169">
        <f t="shared" si="7"/>
        <v>0</v>
      </c>
      <c r="L32" s="14"/>
      <c r="M32" s="17"/>
    </row>
    <row r="33" spans="1:13" ht="15.75">
      <c r="A33" s="7" t="s">
        <v>82</v>
      </c>
      <c r="B33" s="29" t="s">
        <v>10</v>
      </c>
      <c r="C33" s="91" t="s">
        <v>165</v>
      </c>
      <c r="D33" s="159">
        <f>+D31+D30+D29+D28+D23+D26+D18+D21+D10+D11+D12</f>
        <v>3114962</v>
      </c>
      <c r="E33" s="91" t="s">
        <v>165</v>
      </c>
      <c r="F33" s="159">
        <f>+F31+F30+F29+F28+F23+F26+F18+F21+F10+F11+F12</f>
        <v>44081</v>
      </c>
      <c r="G33" s="195" t="s">
        <v>165</v>
      </c>
      <c r="H33" s="212">
        <f>+H31+H30+H29+H28+H23+H26+H18+H21+H10+H11+H12</f>
        <v>131186</v>
      </c>
      <c r="I33" s="159">
        <f aca="true" t="shared" si="12" ref="I33:I37">SUM(D33:H33)</f>
        <v>3290229</v>
      </c>
      <c r="J33" s="166">
        <f>+J31+J30+J29+J28+J23+J26+J18+J21+J10+J11+J12</f>
        <v>131186</v>
      </c>
      <c r="L33" s="14"/>
      <c r="M33" s="17"/>
    </row>
    <row r="34" spans="1:13" ht="15.75">
      <c r="A34" s="7" t="s">
        <v>82</v>
      </c>
      <c r="B34" s="29" t="s">
        <v>9</v>
      </c>
      <c r="C34" s="91" t="s">
        <v>165</v>
      </c>
      <c r="D34" s="159">
        <f>+D13+D19+D24+D20+D25</f>
        <v>723088</v>
      </c>
      <c r="E34" s="91" t="s">
        <v>165</v>
      </c>
      <c r="F34" s="159">
        <f>+F13+F19+F24+F20+F25+F32</f>
        <v>335424</v>
      </c>
      <c r="G34" s="195" t="s">
        <v>165</v>
      </c>
      <c r="H34" s="195" t="s">
        <v>165</v>
      </c>
      <c r="I34" s="159">
        <f t="shared" si="12"/>
        <v>1058512</v>
      </c>
      <c r="J34" s="166">
        <f>+J13+J19+J24+J32</f>
        <v>0</v>
      </c>
      <c r="L34" s="14"/>
      <c r="M34" s="17"/>
    </row>
    <row r="35" spans="1:13" ht="30.75">
      <c r="A35" s="7" t="s">
        <v>82</v>
      </c>
      <c r="B35" s="30" t="s">
        <v>52</v>
      </c>
      <c r="C35" s="91" t="s">
        <v>165</v>
      </c>
      <c r="D35" s="159">
        <f>+D14</f>
        <v>9738</v>
      </c>
      <c r="E35" s="91" t="s">
        <v>165</v>
      </c>
      <c r="F35" s="195" t="s">
        <v>165</v>
      </c>
      <c r="G35" s="195" t="s">
        <v>165</v>
      </c>
      <c r="H35" s="195" t="s">
        <v>165</v>
      </c>
      <c r="I35" s="159">
        <f t="shared" si="12"/>
        <v>9738</v>
      </c>
      <c r="J35" s="166">
        <f>+J14</f>
        <v>0</v>
      </c>
      <c r="L35" s="14"/>
      <c r="M35" s="17"/>
    </row>
    <row r="36" spans="1:13" ht="30" customHeight="1">
      <c r="A36" s="7" t="s">
        <v>82</v>
      </c>
      <c r="B36" s="30" t="s">
        <v>35</v>
      </c>
      <c r="C36" s="91" t="s">
        <v>165</v>
      </c>
      <c r="D36" s="159">
        <f>+D16</f>
        <v>46255</v>
      </c>
      <c r="E36" s="91" t="s">
        <v>165</v>
      </c>
      <c r="F36" s="195" t="s">
        <v>165</v>
      </c>
      <c r="G36" s="195" t="s">
        <v>165</v>
      </c>
      <c r="H36" s="195" t="s">
        <v>165</v>
      </c>
      <c r="I36" s="159">
        <f t="shared" si="12"/>
        <v>46255</v>
      </c>
      <c r="J36" s="166">
        <f>+J16</f>
        <v>0</v>
      </c>
      <c r="L36" s="14"/>
      <c r="M36" s="17"/>
    </row>
    <row r="37" spans="1:13" ht="30.75">
      <c r="A37" s="98" t="s">
        <v>82</v>
      </c>
      <c r="B37" s="66" t="s">
        <v>51</v>
      </c>
      <c r="C37" s="92" t="s">
        <v>165</v>
      </c>
      <c r="D37" s="161">
        <f>+D15</f>
        <v>15749</v>
      </c>
      <c r="E37" s="92" t="s">
        <v>165</v>
      </c>
      <c r="F37" s="193" t="s">
        <v>165</v>
      </c>
      <c r="G37" s="193" t="s">
        <v>165</v>
      </c>
      <c r="H37" s="161">
        <f>+H15</f>
        <v>14395</v>
      </c>
      <c r="I37" s="161">
        <f t="shared" si="12"/>
        <v>30144</v>
      </c>
      <c r="J37" s="167">
        <f>+J15</f>
        <v>0</v>
      </c>
      <c r="L37" s="14"/>
      <c r="M37" s="17"/>
    </row>
    <row r="38" spans="1:13" s="2" customFormat="1" ht="16.5" thickBot="1">
      <c r="A38" s="116" t="s">
        <v>163</v>
      </c>
      <c r="B38" s="76" t="s">
        <v>83</v>
      </c>
      <c r="C38" s="94" t="s">
        <v>165</v>
      </c>
      <c r="D38" s="164">
        <f aca="true" t="shared" si="13" ref="D38:J38">SUM(D33:D37)</f>
        <v>3909792</v>
      </c>
      <c r="E38" s="94" t="s">
        <v>165</v>
      </c>
      <c r="F38" s="164">
        <f t="shared" si="13"/>
        <v>379505</v>
      </c>
      <c r="G38" s="164">
        <f aca="true" t="shared" si="14" ref="G38">SUM(G33:G37)</f>
        <v>0</v>
      </c>
      <c r="H38" s="164">
        <f t="shared" si="13"/>
        <v>145581</v>
      </c>
      <c r="I38" s="164">
        <f t="shared" si="13"/>
        <v>4434878</v>
      </c>
      <c r="J38" s="170">
        <f t="shared" si="13"/>
        <v>131186</v>
      </c>
      <c r="L38" s="14"/>
      <c r="M38" s="17"/>
    </row>
    <row r="39" spans="1:10" ht="16.5" thickTop="1">
      <c r="A39" s="100" t="s">
        <v>34</v>
      </c>
      <c r="B39" s="29"/>
      <c r="C39" s="29"/>
      <c r="D39" s="29"/>
      <c r="E39" s="29"/>
      <c r="F39" s="29"/>
      <c r="G39" s="29"/>
      <c r="H39" s="29"/>
      <c r="I39" s="29"/>
      <c r="J39" s="77"/>
    </row>
    <row r="40" spans="1:10" ht="15">
      <c r="A40" s="5"/>
      <c r="B40" s="29"/>
      <c r="C40" s="29"/>
      <c r="D40" s="29"/>
      <c r="E40" s="29"/>
      <c r="F40" s="29"/>
      <c r="G40" s="29"/>
      <c r="H40" s="29"/>
      <c r="I40" s="29"/>
      <c r="J40" s="6"/>
    </row>
    <row r="41" spans="1:10" ht="15">
      <c r="A41" s="101" t="s">
        <v>109</v>
      </c>
      <c r="B41" s="29"/>
      <c r="C41" s="29"/>
      <c r="D41" s="29"/>
      <c r="E41" s="29"/>
      <c r="F41" s="29"/>
      <c r="G41" s="43"/>
      <c r="H41" s="44"/>
      <c r="I41" s="191">
        <v>41339</v>
      </c>
      <c r="J41" s="6"/>
    </row>
    <row r="42" spans="1:10" ht="15">
      <c r="A42" s="102"/>
      <c r="B42" s="29"/>
      <c r="C42" s="29"/>
      <c r="D42" s="29"/>
      <c r="E42" s="29"/>
      <c r="F42" s="29"/>
      <c r="G42" s="29"/>
      <c r="H42" s="32"/>
      <c r="I42" s="29"/>
      <c r="J42" s="6"/>
    </row>
    <row r="43" spans="1:10" ht="15">
      <c r="A43" s="102" t="s">
        <v>108</v>
      </c>
      <c r="B43" s="29"/>
      <c r="C43" s="29"/>
      <c r="D43" s="29"/>
      <c r="E43" s="29"/>
      <c r="F43" s="29"/>
      <c r="G43" s="29"/>
      <c r="H43" s="45"/>
      <c r="I43" s="192">
        <f>ROUND((D10+D18+D23+F10+F18+F23)*(5/85),0)</f>
        <v>126829</v>
      </c>
      <c r="J43" s="6"/>
    </row>
    <row r="44" spans="1:10" ht="15.75" thickBot="1">
      <c r="A44" s="103"/>
      <c r="B44" s="13"/>
      <c r="C44" s="20"/>
      <c r="D44" s="20"/>
      <c r="E44" s="20"/>
      <c r="F44" s="20"/>
      <c r="G44" s="20"/>
      <c r="H44" s="20"/>
      <c r="I44" s="20"/>
      <c r="J44" s="21"/>
    </row>
    <row r="45" spans="1:10" ht="16.5" thickTop="1">
      <c r="A45" s="104" t="s">
        <v>36</v>
      </c>
      <c r="B45" s="59" t="s">
        <v>37</v>
      </c>
      <c r="C45" s="59" t="s">
        <v>7</v>
      </c>
      <c r="D45" s="61" t="s">
        <v>38</v>
      </c>
      <c r="E45" s="61"/>
      <c r="F45" s="61"/>
      <c r="G45" s="47"/>
      <c r="H45" s="62"/>
      <c r="I45" s="29"/>
      <c r="J45" s="6"/>
    </row>
    <row r="46" spans="1:10" ht="15">
      <c r="A46" s="114">
        <v>93.041</v>
      </c>
      <c r="B46" s="62">
        <v>2021</v>
      </c>
      <c r="C46" s="62" t="s">
        <v>149</v>
      </c>
      <c r="D46" s="49" t="s">
        <v>85</v>
      </c>
      <c r="E46" s="49"/>
      <c r="F46" s="48"/>
      <c r="G46" s="28"/>
      <c r="H46" s="62"/>
      <c r="I46" s="29"/>
      <c r="J46" s="6"/>
    </row>
    <row r="47" spans="1:10" ht="15">
      <c r="A47" s="114">
        <v>93.042</v>
      </c>
      <c r="B47" s="62">
        <v>2021</v>
      </c>
      <c r="C47" s="62" t="s">
        <v>150</v>
      </c>
      <c r="D47" s="28" t="s">
        <v>84</v>
      </c>
      <c r="E47" s="28"/>
      <c r="F47" s="28"/>
      <c r="G47" s="28"/>
      <c r="H47" s="62"/>
      <c r="I47" s="29"/>
      <c r="J47" s="6"/>
    </row>
    <row r="48" spans="1:10" ht="15">
      <c r="A48" s="114">
        <v>93.043</v>
      </c>
      <c r="B48" s="62">
        <v>2021</v>
      </c>
      <c r="C48" s="62" t="s">
        <v>151</v>
      </c>
      <c r="D48" s="28" t="s">
        <v>89</v>
      </c>
      <c r="E48" s="28"/>
      <c r="F48" s="28"/>
      <c r="G48" s="28"/>
      <c r="H48" s="62"/>
      <c r="I48" s="29"/>
      <c r="J48" s="6"/>
    </row>
    <row r="49" spans="1:10" ht="15">
      <c r="A49" s="114">
        <v>93.044</v>
      </c>
      <c r="B49" s="62">
        <v>2021</v>
      </c>
      <c r="C49" s="62" t="s">
        <v>152</v>
      </c>
      <c r="D49" s="29" t="s">
        <v>90</v>
      </c>
      <c r="E49" s="29"/>
      <c r="F49" s="30"/>
      <c r="G49" s="30"/>
      <c r="H49" s="62"/>
      <c r="I49" s="29"/>
      <c r="J49" s="6"/>
    </row>
    <row r="50" spans="1:10" ht="15">
      <c r="A50" s="114">
        <v>93.045</v>
      </c>
      <c r="B50" s="62">
        <v>2021</v>
      </c>
      <c r="C50" s="62" t="s">
        <v>153</v>
      </c>
      <c r="D50" s="28" t="s">
        <v>86</v>
      </c>
      <c r="E50" s="28"/>
      <c r="F50" s="28"/>
      <c r="G50" s="28"/>
      <c r="H50" s="62"/>
      <c r="I50" s="29"/>
      <c r="J50" s="6"/>
    </row>
    <row r="51" spans="1:10" ht="15">
      <c r="A51" s="114">
        <v>93.045</v>
      </c>
      <c r="B51" s="62">
        <v>2021</v>
      </c>
      <c r="C51" s="62" t="s">
        <v>154</v>
      </c>
      <c r="D51" s="28" t="s">
        <v>88</v>
      </c>
      <c r="E51" s="28"/>
      <c r="F51" s="28"/>
      <c r="G51" s="28"/>
      <c r="H51" s="62"/>
      <c r="I51" s="29"/>
      <c r="J51" s="6"/>
    </row>
    <row r="52" spans="1:10" ht="15">
      <c r="A52" s="114">
        <v>93.052</v>
      </c>
      <c r="B52" s="62">
        <v>2021</v>
      </c>
      <c r="C52" s="62" t="s">
        <v>155</v>
      </c>
      <c r="D52" s="28" t="s">
        <v>87</v>
      </c>
      <c r="E52" s="28"/>
      <c r="F52" s="28"/>
      <c r="G52" s="28"/>
      <c r="H52" s="62"/>
      <c r="I52" s="29"/>
      <c r="J52" s="6"/>
    </row>
    <row r="53" spans="1:10" ht="15.75" thickBot="1">
      <c r="A53" s="115">
        <v>93.053</v>
      </c>
      <c r="B53" s="63">
        <v>2021</v>
      </c>
      <c r="C53" s="63" t="s">
        <v>156</v>
      </c>
      <c r="D53" s="57" t="s">
        <v>164</v>
      </c>
      <c r="E53" s="57"/>
      <c r="F53" s="57"/>
      <c r="G53" s="57"/>
      <c r="H53" s="63"/>
      <c r="I53" s="107"/>
      <c r="J53" s="78"/>
    </row>
    <row r="54" spans="1:7" ht="18">
      <c r="A54" s="58" t="s">
        <v>158</v>
      </c>
      <c r="B54" s="27"/>
      <c r="C54" s="27"/>
      <c r="D54" s="27"/>
      <c r="E54" s="29"/>
      <c r="F54" s="29"/>
      <c r="G54" s="29"/>
    </row>
    <row r="55" ht="18">
      <c r="A55" s="32" t="s">
        <v>159</v>
      </c>
    </row>
    <row r="56" ht="18">
      <c r="A56" s="29" t="s">
        <v>172</v>
      </c>
    </row>
    <row r="58" ht="15">
      <c r="B58" s="25"/>
    </row>
    <row r="59" ht="18">
      <c r="B59" s="46"/>
    </row>
    <row r="65" ht="45.75" customHeight="1"/>
  </sheetData>
  <hyperlinks>
    <hyperlink ref="E10" location="'8'!A55" display="(b)"/>
    <hyperlink ref="E13" location="'8'!A54" display="(a)"/>
    <hyperlink ref="E14" location="'8'!A54" display="(a)"/>
    <hyperlink ref="E15" location="'8'!A54" display="(a)"/>
    <hyperlink ref="E16" location="'8'!A54" display="(a)"/>
    <hyperlink ref="E19" location="'8'!A54" display="(a)"/>
    <hyperlink ref="E24" location="'8'!A54" display="(a)"/>
    <hyperlink ref="E32" location="'8'!A54" display="(a)"/>
    <hyperlink ref="E11" location="'8'!A55" display="(b)"/>
    <hyperlink ref="E12" location="'8'!A55" display="(b)"/>
    <hyperlink ref="E18" location="'8'!A55" display="(b)"/>
    <hyperlink ref="E21" location="'8'!A55" display="(b)"/>
    <hyperlink ref="E23" location="'8'!A55" display="(b)"/>
    <hyperlink ref="E26" location="'8'!A55" display="(b)"/>
    <hyperlink ref="E28" location="'8'!A55" display="(b)"/>
    <hyperlink ref="E29" location="'8'!A55" display="(b)"/>
    <hyperlink ref="E30" location="'8'!A55" display="(b)"/>
    <hyperlink ref="E31" location="'8'!A55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ignoredErrors>
    <ignoredError sqref="D17" formulaRange="1"/>
    <ignoredError sqref="I17 I22:J22 I27:J27 I33 I37 G38" 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Chapman, Vicki@CDA</cp:lastModifiedBy>
  <cp:lastPrinted>2021-08-13T19:28:03Z</cp:lastPrinted>
  <dcterms:created xsi:type="dcterms:W3CDTF">1999-03-17T17:44:57Z</dcterms:created>
  <dcterms:modified xsi:type="dcterms:W3CDTF">2022-02-08T21:12:03Z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